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94" firstSheet="4" activeTab="19"/>
  </bookViews>
  <sheets>
    <sheet name="оптд1" sheetId="1" r:id="rId1"/>
    <sheet name="оптд2" sheetId="2" r:id="rId2"/>
    <sheet name="оптд3" sheetId="3" r:id="rId3"/>
    <sheet name="оптд4" sheetId="4" r:id="rId4"/>
    <sheet name="оптд5" sheetId="5" r:id="rId5"/>
    <sheet name="оптд6" sheetId="6" r:id="rId6"/>
    <sheet name="оптд7" sheetId="7" r:id="rId7"/>
    <sheet name="отл1" sheetId="8" r:id="rId8"/>
    <sheet name="отл2" sheetId="9" r:id="rId9"/>
    <sheet name="отл3" sheetId="10" r:id="rId10"/>
    <sheet name="псих лік 1" sheetId="11" r:id="rId11"/>
    <sheet name="псих лік 3" sheetId="12" r:id="rId12"/>
    <sheet name="дет туб.сан 1" sheetId="13" r:id="rId13"/>
    <sheet name="дет туб.клін сан" sheetId="14" r:id="rId14"/>
    <sheet name="детск.инф." sheetId="15" r:id="rId15"/>
    <sheet name="сан Владім" sheetId="16" r:id="rId16"/>
    <sheet name="сан Занки" sheetId="17" r:id="rId17"/>
    <sheet name="санРепки" sheetId="18" r:id="rId18"/>
    <sheet name="сан Шаровка" sheetId="19" r:id="rId19"/>
    <sheet name="Спид" sheetId="20" r:id="rId20"/>
  </sheets>
  <definedNames/>
  <calcPr fullCalcOnLoad="1"/>
</workbook>
</file>

<file path=xl/sharedStrings.xml><?xml version="1.0" encoding="utf-8"?>
<sst xmlns="http://schemas.openxmlformats.org/spreadsheetml/2006/main" count="647" uniqueCount="298">
  <si>
    <r>
      <t>Додаток                                     до листа ДОЗ ХОДА               від _</t>
    </r>
    <r>
      <rPr>
        <u val="single"/>
        <sz val="12"/>
        <color indexed="8"/>
        <rFont val="Times New Roman"/>
        <family val="1"/>
      </rPr>
      <t>26.07.2016</t>
    </r>
    <r>
      <rPr>
        <sz val="12"/>
        <color indexed="8"/>
        <rFont val="Times New Roman"/>
        <family val="1"/>
      </rPr>
      <t>_ №</t>
    </r>
    <r>
      <rPr>
        <u val="single"/>
        <sz val="12"/>
        <color indexed="8"/>
        <rFont val="Times New Roman"/>
        <family val="1"/>
      </rPr>
      <t>_02-75/2070________</t>
    </r>
  </si>
  <si>
    <t>Назва закладу, в якому фактично знаходиться   залишок</t>
  </si>
  <si>
    <t xml:space="preserve">Назва лікарського засобу/виробу медичного призначення </t>
  </si>
  <si>
    <t>Річна потреба, кількість</t>
  </si>
  <si>
    <t>Отримано у поточному році</t>
  </si>
  <si>
    <t>% від річної потреби</t>
  </si>
  <si>
    <t>Залишок на 25.08.2016 (кількість)</t>
  </si>
  <si>
    <t>КЗОЗ Обласний дитячий туберкульозний санаторій №1</t>
  </si>
  <si>
    <t>ізоніазид 0,1</t>
  </si>
  <si>
    <t>пайзіна 0,5</t>
  </si>
  <si>
    <t>ізоніазид сироп 200мл</t>
  </si>
  <si>
    <t>Керівник закладу                                 ___________________                                                               ПІБ_______________________________-</t>
  </si>
  <si>
    <t>Гайдай Л.М.</t>
  </si>
  <si>
    <t>підпис</t>
  </si>
  <si>
    <r>
      <t>Додаток                                     до листа ДОЗ ХОДА               від _</t>
    </r>
    <r>
      <rPr>
        <u val="single"/>
        <sz val="12"/>
        <color indexed="8"/>
        <rFont val="Times New Roman"/>
        <family val="1"/>
      </rPr>
      <t>26.07.2016</t>
    </r>
    <r>
      <rPr>
        <sz val="12"/>
        <color indexed="8"/>
        <rFont val="Times New Roman"/>
        <family val="1"/>
      </rPr>
      <t>_                  №</t>
    </r>
    <r>
      <rPr>
        <u val="single"/>
        <sz val="12"/>
        <color indexed="8"/>
        <rFont val="Times New Roman"/>
        <family val="1"/>
      </rPr>
      <t>_02-75/2070</t>
    </r>
  </si>
  <si>
    <t>Залишок на 24.08.16  (кількість)</t>
  </si>
  <si>
    <t>КЗОЗ Обласний протитуберкульозний диспансер №5, м.Куп'янськ</t>
  </si>
  <si>
    <t>Авелокс 0,4</t>
  </si>
  <si>
    <t xml:space="preserve">Ізоніазид сіроп </t>
  </si>
  <si>
    <t>Ізоніазид 0,1</t>
  </si>
  <si>
    <t>Ізоніазид 0,3</t>
  </si>
  <si>
    <t xml:space="preserve">Комбутол 0,4  </t>
  </si>
  <si>
    <t>Канаміцин 1,0</t>
  </si>
  <si>
    <t>Капреоміцин 1,0</t>
  </si>
  <si>
    <t xml:space="preserve">Капоцин 1,0 </t>
  </si>
  <si>
    <t>Левофлоксаци 0,25</t>
  </si>
  <si>
    <t>Макрозид 0,5</t>
  </si>
  <si>
    <t>Макокс 0,15</t>
  </si>
  <si>
    <t xml:space="preserve"> Натрія аміносаліцилат 100,0</t>
  </si>
  <si>
    <t>ПАСК 5,52</t>
  </si>
  <si>
    <t>Протомід 0,25</t>
  </si>
  <si>
    <t>Пайзіна 0,5</t>
  </si>
  <si>
    <t>Рцин 0,15</t>
  </si>
  <si>
    <t>Циклорін 0,25</t>
  </si>
  <si>
    <t>Хелпосерін 0,25</t>
  </si>
  <si>
    <t>*згідно щомісячним розрахункам потреби ХП з урахуванням залишків</t>
  </si>
  <si>
    <t>Луценко С.Ф.</t>
  </si>
  <si>
    <r>
      <t xml:space="preserve">Назва державної програми : </t>
    </r>
    <r>
      <rPr>
        <b/>
        <u val="single"/>
        <sz val="12"/>
        <color indexed="8"/>
        <rFont val="Times New Roman"/>
        <family val="1"/>
      </rPr>
      <t>КПКВК 2301400 "Забезпечення медичних заходів окремих державних програм та комплексних заходів програмного характеру" в частині Централізовані заходи боротьби із захворюванням на туберкульоз</t>
    </r>
  </si>
  <si>
    <r>
      <t>Додаток                                     до листа ДОЗ ХОДА               від _</t>
    </r>
    <r>
      <rPr>
        <u val="single"/>
        <sz val="12"/>
        <color indexed="8"/>
        <rFont val="Times New Roman"/>
        <family val="1"/>
      </rPr>
      <t>26.07.2016</t>
    </r>
    <r>
      <rPr>
        <sz val="12"/>
        <color indexed="8"/>
        <rFont val="Times New Roman"/>
        <family val="1"/>
      </rPr>
      <t>_ №</t>
    </r>
    <r>
      <rPr>
        <u val="single"/>
        <sz val="12"/>
        <color indexed="8"/>
        <rFont val="Times New Roman"/>
        <family val="1"/>
      </rPr>
      <t>_02-75/2070________</t>
    </r>
  </si>
  <si>
    <t>Залишок на23.08.2016 (кількість)</t>
  </si>
  <si>
    <t>КЗОЗ Обласний дитячий туберкульозний клінічний санаторій</t>
  </si>
  <si>
    <t>Ізониазід 0,1</t>
  </si>
  <si>
    <t>Ізониазід 0,3</t>
  </si>
  <si>
    <t>Етамбутол 0,4</t>
  </si>
  <si>
    <t>Пайзина 0,5</t>
  </si>
  <si>
    <t>Керівник закладу                                 ___________________                                                               ПІБ_Ковалевська О.О.__-</t>
  </si>
  <si>
    <t>КЗОЗ обласна психіатрична лікарня № 1</t>
  </si>
  <si>
    <t>Пайзіна 0,5 табл.</t>
  </si>
  <si>
    <t>Комбутол 0,4 табл.</t>
  </si>
  <si>
    <t>Ізоніазід 0,1 табл.</t>
  </si>
  <si>
    <t>Протомід 0,25 табл.</t>
  </si>
  <si>
    <t>Макокс 0,15 капс.</t>
  </si>
  <si>
    <t>ПАСК 5,52(4гр.)</t>
  </si>
  <si>
    <t>Канаміцин 1,0 фл.</t>
  </si>
  <si>
    <t>Авелокс 0,4 табл.</t>
  </si>
  <si>
    <t>Левофлоксацин 0,25 табл.</t>
  </si>
  <si>
    <t>Хелпосерин  0,25 капс.</t>
  </si>
  <si>
    <t>Капоцин 1,0 фл.</t>
  </si>
  <si>
    <t>Циклорін 0,25 капс.</t>
  </si>
  <si>
    <t>Р-цин 0,15 капс.</t>
  </si>
  <si>
    <t>Натрія аміносаліцилат  грам</t>
  </si>
  <si>
    <t xml:space="preserve">        Головний лікар                         ___________________                                                       ПІБ       Вовк О.І</t>
  </si>
  <si>
    <t>Назва державної програми : КПКВК 2301400 "Забезпечення медичних заходів окремих державних програм та комплексних заходів програмного характеру" в частині Централізовані заходи боротьби із захворюванням на туберкульоз</t>
  </si>
  <si>
    <t>Залишок на 24.08.2016 (кількість)</t>
  </si>
  <si>
    <t>КЗОЗ ОБЛТУБСАНАТОРІЙ "РІПКИ"</t>
  </si>
  <si>
    <t>Ізоніазид  0,1</t>
  </si>
  <si>
    <t>Комбутол 0,4</t>
  </si>
  <si>
    <t>Пайзин 0,5</t>
  </si>
  <si>
    <t xml:space="preserve">Натрія аміносаліцилат 100,0  </t>
  </si>
  <si>
    <t>Левофлоксацин 0,25</t>
  </si>
  <si>
    <t>ПАСК  5,52 №25</t>
  </si>
  <si>
    <r>
      <t xml:space="preserve">Керівник закладу                                                                                                                              ПІБ   </t>
    </r>
    <r>
      <rPr>
        <u val="single"/>
        <sz val="12"/>
        <color indexed="8"/>
        <rFont val="Times New Roman"/>
        <family val="1"/>
      </rPr>
      <t xml:space="preserve"> М.М. НАЗАРЕНКО</t>
    </r>
  </si>
  <si>
    <t>Додаток  до листа ДОЗ ХОДА від _26.07.2016_ №_02-75/2070__</t>
  </si>
  <si>
    <t xml:space="preserve">Назва державної програми :За програмою КПКВК 23.01.400 "Забезпечення медичних заходів окремих державних програм та комплексних заходів програмного характеру" в частині Централізовані заходи боротьби із захворюванням на туберкульоз </t>
  </si>
  <si>
    <t>КЗОЗ "ОБЛАСНА ТУБЕРКУЛЬОЗНА ЛІКАРНЯ №1"</t>
  </si>
  <si>
    <t>Ізоніазід 0,3</t>
  </si>
  <si>
    <t>Р-цин 0,15</t>
  </si>
  <si>
    <t>Рифабутин 0,15</t>
  </si>
  <si>
    <t>Протамід 0,5</t>
  </si>
  <si>
    <t>Капоцин 1,0</t>
  </si>
  <si>
    <t>Натрію аміносаліцилат</t>
  </si>
  <si>
    <t>ПАСК 5,52гр</t>
  </si>
  <si>
    <t>Інбутол 10,0</t>
  </si>
  <si>
    <t>Левомак 0,5</t>
  </si>
  <si>
    <t>В.о. головного лікаря КЗОЗ "ОТЛ №1"</t>
  </si>
  <si>
    <t>Синенко Т.О.</t>
  </si>
  <si>
    <t>Виконавець: Сотнікова    376-21-96</t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</si>
  <si>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theme="1"/>
        <rFont val="Calibri"/>
        <family val="2"/>
      </rPr>
      <t>КПКВН 2301400 "Забезпечення медичних заходів окремих державних програм та комплексних заходів програмного характеру"  в частині Централізовані заходи боротьби із захворюванням на туберкульоз</t>
    </r>
  </si>
  <si>
    <t>Залишок на 23.08.2016 (кількість)</t>
  </si>
  <si>
    <t>КЗОЗ "Обласний протитуберкульозний диспансер №6"</t>
  </si>
  <si>
    <t>канаміцин 1,0</t>
  </si>
  <si>
    <t>Хелпосерин 0,25</t>
  </si>
  <si>
    <t>Циклорин 0,25</t>
  </si>
  <si>
    <t>Лізолід 0,6</t>
  </si>
  <si>
    <t>-</t>
  </si>
  <si>
    <t xml:space="preserve">Головний лікар </t>
  </si>
  <si>
    <t>І.О.Кушнарьова</t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</si>
  <si>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1"/>
        <color theme="1"/>
        <rFont val="Calibri"/>
        <family val="2"/>
      </rPr>
      <t>________________МОЗ________________________________________________________________________________________________________</t>
    </r>
  </si>
  <si>
    <t>Залишок на 23.08.2016</t>
  </si>
  <si>
    <t xml:space="preserve">ХОКПБ № 3 </t>
  </si>
  <si>
    <t>Изониазид 0.3</t>
  </si>
  <si>
    <t>отд. № 19</t>
  </si>
  <si>
    <t>Р-цин 0.15</t>
  </si>
  <si>
    <t>Камбутол 0.4</t>
  </si>
  <si>
    <t>Левофлоксацин</t>
  </si>
  <si>
    <t>Натрия аминосалицилат</t>
  </si>
  <si>
    <t>ПАСК</t>
  </si>
  <si>
    <t>Макокс</t>
  </si>
  <si>
    <t>Протомид 0.25</t>
  </si>
  <si>
    <t>Канамицин</t>
  </si>
  <si>
    <t>Авелокс</t>
  </si>
  <si>
    <t>Каприомицин</t>
  </si>
  <si>
    <t>Капоцин</t>
  </si>
  <si>
    <t>Пайзина</t>
  </si>
  <si>
    <t>Лизолид 600</t>
  </si>
  <si>
    <t>Левомакс</t>
  </si>
  <si>
    <t>В.о. генерального директора                                                                                        О.А. Кашинський</t>
  </si>
  <si>
    <t>Кіба В.П.</t>
  </si>
  <si>
    <t>Додаток      до листа ДОЗ ХОДА               від _26.07.2016_ №_02-75/2070_</t>
  </si>
  <si>
    <t>Залишок на _24._08_.2016 (кількість)</t>
  </si>
  <si>
    <t>КОМУНАЛЬНИЙ ЗАКЛАД  ОХОРОНИ ЗДОРОВ'Я  "ОБЛАСНИЙ КЛІНИЧНИЙ ПРОТИТУБЕРКУЛЬОЗНИЙ ДИСПАНСЕР №7"</t>
  </si>
  <si>
    <t>Авелокс 0,4  (табл)</t>
  </si>
  <si>
    <t>Изониазид 0,1  (табл)</t>
  </si>
  <si>
    <t>Изониазид 0,3  (табл)</t>
  </si>
  <si>
    <t>Изониазид-сироп  (фл)</t>
  </si>
  <si>
    <t>Канамицин  1,0 (фл)</t>
  </si>
  <si>
    <t>Капоцин 1,0  (фл)</t>
  </si>
  <si>
    <t>Капреомицин 1,0 (фл)</t>
  </si>
  <si>
    <t>Комбутол 0,4  (табл)</t>
  </si>
  <si>
    <t>Лизолид 0,6 (табл)</t>
  </si>
  <si>
    <t>Левофлоксацин 0,25  (табл)</t>
  </si>
  <si>
    <t>Макокс  0,15  (табл)</t>
  </si>
  <si>
    <t>Макрозид (табл)</t>
  </si>
  <si>
    <t>Р-ЦИН 0,15 (капс)</t>
  </si>
  <si>
    <t xml:space="preserve">Натрию аминосалицилат (гр) </t>
  </si>
  <si>
    <t>ПАСК  5,52 (гр)</t>
  </si>
  <si>
    <t>Пайзина 0,5 (табл)</t>
  </si>
  <si>
    <t>Протамид 0,25 т (табл)</t>
  </si>
  <si>
    <t>Рифабутин 0,15 (капс)</t>
  </si>
  <si>
    <t>Хелпосерин 0,25 (капс)</t>
  </si>
  <si>
    <t>Циклорин 0,25 (табл)</t>
  </si>
  <si>
    <t>Головний лікар:  _________________________</t>
  </si>
  <si>
    <t xml:space="preserve">   __Н.П.Сьома__</t>
  </si>
  <si>
    <t>(підпис)</t>
  </si>
  <si>
    <t>(п.і.б.)</t>
  </si>
  <si>
    <t>Плеханова Т.Л.</t>
  </si>
  <si>
    <t>738-53-96</t>
  </si>
  <si>
    <r>
      <t>Додаток  до листа           ДОЗ ХОДА  від _</t>
    </r>
    <r>
      <rPr>
        <u val="single"/>
        <sz val="12"/>
        <color indexed="8"/>
        <rFont val="Times New Roman"/>
        <family val="1"/>
      </rPr>
      <t>26.07.2016</t>
    </r>
    <r>
      <rPr>
        <sz val="12"/>
        <color indexed="8"/>
        <rFont val="Times New Roman"/>
        <family val="1"/>
      </rPr>
      <t xml:space="preserve">_            </t>
    </r>
    <r>
      <rPr>
        <u val="single"/>
        <sz val="12"/>
        <color indexed="8"/>
        <rFont val="Times New Roman"/>
        <family val="1"/>
      </rPr>
      <t>№ 02-75/2070__</t>
    </r>
  </si>
  <si>
    <r>
      <rPr>
        <b/>
        <sz val="12"/>
        <color indexed="8"/>
        <rFont val="Times New Roman"/>
        <family val="1"/>
      </rPr>
      <t xml:space="preserve">Назва державної програми : </t>
    </r>
    <r>
      <rPr>
        <sz val="12"/>
        <color indexed="8"/>
        <rFont val="Times New Roman"/>
        <family val="1"/>
      </rPr>
      <t>КПКВК 2301400 "Забезпечення медичних доходів окремих державних програм та комплексних заходів прогрмного характеру" в частині Централізовані заходи боротьби із захворюванням на туберкульоз ___________________________________________________________________________________________________________________________</t>
    </r>
  </si>
  <si>
    <t>Залишок на 23.08.2016р. (кількість)</t>
  </si>
  <si>
    <t>Комунальний заклад охорони здоров'я  Обласна дитяча інфекційна клінічна лікарня</t>
  </si>
  <si>
    <t xml:space="preserve">Битуб 500 мг. </t>
  </si>
  <si>
    <t xml:space="preserve">Ізоніазид сироп </t>
  </si>
  <si>
    <t xml:space="preserve">Ізоніазід 0,1 </t>
  </si>
  <si>
    <t xml:space="preserve">Канаміцин 1,0 </t>
  </si>
  <si>
    <t>Капреомецин 1,0</t>
  </si>
  <si>
    <t>Капоцин 1000мг</t>
  </si>
  <si>
    <t>Натрія аміносаміцилат</t>
  </si>
  <si>
    <t>ПАСК 5,52 гр(4гр)</t>
  </si>
  <si>
    <t>R-цин 0,15</t>
  </si>
  <si>
    <t>Хелпосерин 0,25г</t>
  </si>
  <si>
    <t xml:space="preserve">Керівник закладу                                _________________________                                                               Кухар Д.І. </t>
  </si>
  <si>
    <t xml:space="preserve">Виконавець: бухгалтер Іванова А.О. тел. 97-90-03, провізор Аверіна Н.С. тел. 97-91-74.  </t>
  </si>
  <si>
    <t>Назва закладу, в якому фактично знаходиться залишок</t>
  </si>
  <si>
    <t>Назва лікарського засобу/виробу медичного призначення</t>
  </si>
  <si>
    <t>% віід річної потреби</t>
  </si>
  <si>
    <t>КЗОЗ Обласний центр профілактики і боротьби зі СНІДом</t>
  </si>
  <si>
    <t>Ізоніазід 0,1</t>
  </si>
  <si>
    <t>Головний лікар</t>
  </si>
  <si>
    <t>О.П.Черкасов</t>
  </si>
  <si>
    <r>
      <t xml:space="preserve">Назва державної програми: </t>
    </r>
    <r>
      <rPr>
        <b/>
        <u val="single"/>
        <sz val="12"/>
        <color indexed="8"/>
        <rFont val="Times New Roman"/>
        <family val="1"/>
      </rPr>
      <t>КПКВК 2301400 "Забезпечення медичних заходів окремих державних програм та комплексних заходів програмного характеру" в частині Централізовані заходи боротьби із захворюваннями на туберкульоз"</t>
    </r>
  </si>
  <si>
    <t>КЗОЗ ОПТД №3</t>
  </si>
  <si>
    <t xml:space="preserve">Изониазид 0,1 </t>
  </si>
  <si>
    <t>Изониазид 0,3</t>
  </si>
  <si>
    <t>Канамицин 1,0</t>
  </si>
  <si>
    <t xml:space="preserve">Капоцин 0,1 </t>
  </si>
  <si>
    <t xml:space="preserve">Капреомицин 1,0 </t>
  </si>
  <si>
    <t xml:space="preserve">Комбутол 0,4 </t>
  </si>
  <si>
    <t xml:space="preserve">Р-цин 0,15 </t>
  </si>
  <si>
    <t xml:space="preserve">Натрия аминосалицилат 100 гр. </t>
  </si>
  <si>
    <t>ПАСК 5,52 гр (4 гр)</t>
  </si>
  <si>
    <t xml:space="preserve">Пайзина 0,5 </t>
  </si>
  <si>
    <t>Макрозид 0,5 с. ЕРВ 8608 А</t>
  </si>
  <si>
    <t xml:space="preserve">Протомид 0,25 </t>
  </si>
  <si>
    <t xml:space="preserve">Циклорин 0,25 </t>
  </si>
  <si>
    <t>В.о. головного лікаря                                ___________________                                                                Вовк Олександр Володимирович</t>
  </si>
  <si>
    <t xml:space="preserve">                підпис</t>
  </si>
  <si>
    <t>ПІБ</t>
  </si>
  <si>
    <t>Назва державної програми    КПКВК 2301400 "Забезпечення медичних заходів окремих державних програм та комплексних заходів програмного характеру" в частині "Централізовані заходи боротьби із захворюванням на туберкульоз"</t>
  </si>
  <si>
    <t>КЗОЗ обласний туберкульозний санаторій "Володимирський"</t>
  </si>
  <si>
    <t>Ізоніазід  0,1</t>
  </si>
  <si>
    <t>Ізоніазід  0,3</t>
  </si>
  <si>
    <t>Протамід 0,25</t>
  </si>
  <si>
    <t>Капріоміцин 1,0</t>
  </si>
  <si>
    <t>Левофлоксацин 0,5</t>
  </si>
  <si>
    <t>С.В.Карпусь</t>
  </si>
  <si>
    <t>КЗОЗ обласний туберкульозний санаторій "Занки"</t>
  </si>
  <si>
    <t>Ріфабутін 0,15</t>
  </si>
  <si>
    <t>В.Г.Саєнко</t>
  </si>
  <si>
    <r>
      <t>Додаток                                                                                            до листа ДОЗ ХОДА                                             від _</t>
    </r>
    <r>
      <rPr>
        <u val="single"/>
        <sz val="12"/>
        <color indexed="8"/>
        <rFont val="Times New Roman"/>
        <family val="1"/>
      </rPr>
      <t>26.07.2016</t>
    </r>
    <r>
      <rPr>
        <sz val="12"/>
        <color indexed="8"/>
        <rFont val="Times New Roman"/>
        <family val="1"/>
      </rPr>
      <t>_                                                                 №</t>
    </r>
    <r>
      <rPr>
        <u val="single"/>
        <sz val="12"/>
        <color indexed="8"/>
        <rFont val="Times New Roman"/>
        <family val="1"/>
      </rPr>
      <t>_02-75/2070_</t>
    </r>
  </si>
  <si>
    <r>
      <rPr>
        <b/>
        <sz val="12"/>
        <color indexed="8"/>
        <rFont val="Times New Roman"/>
        <family val="1"/>
      </rPr>
      <t>Назва державної програми :</t>
    </r>
    <r>
      <rPr>
        <sz val="12"/>
        <color indexed="8"/>
        <rFont val="Calibri"/>
        <family val="2"/>
      </rPr>
      <t>_</t>
    </r>
    <r>
      <rPr>
        <u val="single"/>
        <sz val="12"/>
        <color indexed="8"/>
        <rFont val="Calibri"/>
        <family val="2"/>
      </rPr>
      <t>__КПВК 2301400 "Забезпечення медичних засобів окремих державних програм та комплексних заходів програмного характеру" в частині Централізовані заходи боротьби із захворюванням на туберкульоз_</t>
    </r>
    <r>
      <rPr>
        <sz val="12"/>
        <color indexed="8"/>
        <rFont val="Calibri"/>
        <family val="2"/>
      </rPr>
      <t>_</t>
    </r>
  </si>
  <si>
    <r>
      <t xml:space="preserve">Залишок на </t>
    </r>
    <r>
      <rPr>
        <u val="single"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>.</t>
    </r>
    <r>
      <rPr>
        <u val="single"/>
        <sz val="12"/>
        <color indexed="8"/>
        <rFont val="Times New Roman"/>
        <family val="1"/>
      </rPr>
      <t>08</t>
    </r>
    <r>
      <rPr>
        <sz val="12"/>
        <color indexed="8"/>
        <rFont val="Times New Roman"/>
        <family val="1"/>
      </rPr>
      <t>.</t>
    </r>
    <r>
      <rPr>
        <u val="single"/>
        <sz val="12"/>
        <color indexed="8"/>
        <rFont val="Times New Roman"/>
        <family val="1"/>
      </rPr>
      <t>2016</t>
    </r>
    <r>
      <rPr>
        <sz val="12"/>
        <color indexed="8"/>
        <rFont val="Times New Roman"/>
        <family val="1"/>
      </rPr>
      <t xml:space="preserve"> (кількість)</t>
    </r>
  </si>
  <si>
    <t>Комунальний заклад охорони здоров'я     Обласний протитуберкульозний                                                                                                   диспансер № 4</t>
  </si>
  <si>
    <t>Авелок 0,4</t>
  </si>
  <si>
    <t>Інбутол, фл</t>
  </si>
  <si>
    <t>Ізоніазід сироп</t>
  </si>
  <si>
    <t>Капоцин 1000 ml</t>
  </si>
  <si>
    <t>Капрєоміцин 1,0</t>
  </si>
  <si>
    <t>Натрію аміносаліцил. 100 гр</t>
  </si>
  <si>
    <t>Пайзин</t>
  </si>
  <si>
    <t>Рифабутин</t>
  </si>
  <si>
    <t>Циклорин</t>
  </si>
  <si>
    <r>
      <rPr>
        <b/>
        <sz val="14"/>
        <color indexed="8"/>
        <rFont val="Times New Roman"/>
        <family val="1"/>
      </rPr>
      <t xml:space="preserve">Назва державної програми : За програмою КПКВК 23.01.400 </t>
    </r>
    <r>
      <rPr>
        <b/>
        <sz val="14"/>
        <color indexed="8"/>
        <rFont val="Calibri"/>
        <family val="2"/>
      </rPr>
      <t>"За</t>
    </r>
    <r>
      <rPr>
        <b/>
        <sz val="14"/>
        <color indexed="8"/>
        <rFont val="Times New Roman"/>
        <family val="1"/>
      </rPr>
      <t>беспечення медзаходів окремих державних програм  та комплексних заходів  програмного характеру</t>
    </r>
    <r>
      <rPr>
        <b/>
        <sz val="14"/>
        <color indexed="8"/>
        <rFont val="Calibri"/>
        <family val="2"/>
      </rPr>
      <t>"</t>
    </r>
    <r>
      <rPr>
        <b/>
        <sz val="14"/>
        <color indexed="8"/>
        <rFont val="Times New Roman"/>
        <family val="1"/>
      </rPr>
      <t xml:space="preserve"> в частині  Централізовані заходи боротьби на захворювання туберкульоз </t>
    </r>
  </si>
  <si>
    <t>КЗОЗ ОТЛ  № 2</t>
  </si>
  <si>
    <t xml:space="preserve">Хелпосерін 0,25 </t>
  </si>
  <si>
    <t>Макрозід 0,5 (Пірозінамід)</t>
  </si>
  <si>
    <t>Натрія аміносаліцилат 100,0</t>
  </si>
  <si>
    <t>Левомакс  0,5</t>
  </si>
  <si>
    <t>Каприомицин 1,0</t>
  </si>
  <si>
    <t xml:space="preserve">          Головний   лікар ОТЛ № 2                                 ___________________         В.В. Швачко </t>
  </si>
  <si>
    <r>
      <t xml:space="preserve">Назва державної програми: КПКВК 2301400 "Заезпечення медичних заходів окремих державних програм та комплексних заходів програмноо характеру" в частині </t>
    </r>
    <r>
      <rPr>
        <sz val="10"/>
        <rFont val="Arial"/>
        <family val="2"/>
      </rPr>
      <t>"</t>
    </r>
    <r>
      <rPr>
        <sz val="11"/>
        <color theme="1"/>
        <rFont val="Calibri"/>
        <family val="2"/>
      </rPr>
      <t>Централізовані заходи боротьби із захворюванням на туберкульоз</t>
    </r>
    <r>
      <rPr>
        <sz val="10"/>
        <rFont val="Arial"/>
        <family val="2"/>
      </rPr>
      <t>"</t>
    </r>
  </si>
  <si>
    <t>% відрічної потреби</t>
  </si>
  <si>
    <r>
      <t xml:space="preserve">КЗОЗ Обл. тубсанаторій </t>
    </r>
    <r>
      <rPr>
        <sz val="10"/>
        <rFont val="Arial"/>
        <family val="2"/>
      </rPr>
      <t>"Шарівка"</t>
    </r>
  </si>
  <si>
    <t>Ріфампіцин 0,15</t>
  </si>
  <si>
    <t>Золід 0,6</t>
  </si>
  <si>
    <t>Авілокс 0,4</t>
  </si>
  <si>
    <t>Керівник закладу</t>
  </si>
  <si>
    <t>________________</t>
  </si>
  <si>
    <t>Шепелева Т.В.</t>
  </si>
  <si>
    <r>
      <rPr>
        <b/>
        <u val="single"/>
        <sz val="12"/>
        <color indexed="8"/>
        <rFont val="Times New Roman"/>
        <family val="1"/>
      </rPr>
      <t>Назва державної програми: КПКВК 2301 400 "Забезпечення медичних закладів окремих державних програм та комплексних заходів програмного характеру" в частині Централізовані заходи боротьби із захворюванням на туберкульоз</t>
    </r>
  </si>
  <si>
    <t>У ДЗОЗ ОТЛ №3 станом на 25.08.2016</t>
  </si>
  <si>
    <t>Залишок на 25.08..2016 (кількість)</t>
  </si>
  <si>
    <t xml:space="preserve">Державний заклад охорони здоров'я "Обласна туберкульозна лікарня №3" </t>
  </si>
  <si>
    <t>Хелпосєріл 0,25</t>
  </si>
  <si>
    <t>Лєвофлоксацин 0,25</t>
  </si>
  <si>
    <t>Макокс 0.15</t>
  </si>
  <si>
    <t>Інбутол 20мл</t>
  </si>
  <si>
    <t>Бітуб 10% 5,0</t>
  </si>
  <si>
    <t>Натрія аміносаліцилат</t>
  </si>
  <si>
    <t>Авєлокс 0,4</t>
  </si>
  <si>
    <t>Макрозід 0,5</t>
  </si>
  <si>
    <t xml:space="preserve">Керівника закладу                                 ___________________                                                          </t>
  </si>
  <si>
    <t>Кулік Є.І</t>
  </si>
  <si>
    <t>Про здійснення заходів з контролю використання лікарських засобів та медичних виробів, закуплених за бюджетні кошти.</t>
  </si>
  <si>
    <t>Залишок на __24._08.__.2016 (кількість)</t>
  </si>
  <si>
    <t>КЗОЗ ОПТД №2 м. Вовчанськ</t>
  </si>
  <si>
    <t>Капоцин 1000</t>
  </si>
  <si>
    <t>Хелпосерин0,25</t>
  </si>
  <si>
    <t>Канамiцин 1,0</t>
  </si>
  <si>
    <t>Рифабутин0,15</t>
  </si>
  <si>
    <t>Протомид 0,25</t>
  </si>
  <si>
    <t>Р- цин 0,15</t>
  </si>
  <si>
    <t>А.І. Зарубіна</t>
  </si>
  <si>
    <t>Залишок на  25.08.16    (кількість)</t>
  </si>
  <si>
    <t>КЗОЗ ОПТД №1</t>
  </si>
  <si>
    <t>BD BACTEC MGIT 960 - SIRE Kit/BD BACTEC MGIT 960 SIRE -набір для визначення антибіотикочутливості мікобактерій туберкульозу . / Набір(упаковка) на 40 досліджень</t>
  </si>
  <si>
    <t>BD BACTEC MGIT 960 - Supplement Kit/BD BACTEC MGIT 960  - збагачуюча добавка  / Набір(упаковка) на 100 досліджень</t>
  </si>
  <si>
    <t>BD BACTEC MGIT 960 - Tubes 7ml/Набір пробірок BD BACTEC MGIT (7мл) для культивування мікобактерій туберкульозу. / Набір(упаковка) на 20досліджень</t>
  </si>
  <si>
    <t>BD BACTEC MGIT OADC Enrichmtnt BD  MGIT OADC-добавка для збагачення 1уп на 20 досл.</t>
  </si>
  <si>
    <t>BD BACTEC™  MGIT™  960 - Tubes 7 ml / Набір пробірок  для культивув. Мікобак. туберк.1/100досл</t>
  </si>
  <si>
    <t>BD BACTEC™  MGIT™  960 - Tubes 7 ml / Набір пробірок для культивув.мікобак.туберк.-1 уп/20 досл.</t>
  </si>
  <si>
    <t>BD BACTEC™  MGIT™ 960- PZA Kit –набір для визнач.чутливості мікобак туберк до піразинам.1 уп/50 досл</t>
  </si>
  <si>
    <t>BD BACTEC™ MGIT™960 PZA Medium Test–кільк пробір.д/визн..чутл.Мікобак.туберк до піраз.1уп/12,5 дос.</t>
  </si>
  <si>
    <t>BD BBLtmMycoPrep tmKit Реагент для пробопітготовки та деконтамінації мокроти наб.1уп/100дос.</t>
  </si>
  <si>
    <t>Авелокс по 400 мг</t>
  </si>
  <si>
    <t>Бітуб розчин для ін'єкцій 100мг/мл по 5 мл по 5амп.в контурн.упак.по 2 уп в пач.</t>
  </si>
  <si>
    <t>Изониазид 0,1</t>
  </si>
  <si>
    <t xml:space="preserve">Изониазид 0,3 </t>
  </si>
  <si>
    <t>Ізоніазид сироп, 100мг/5 по 200 мл</t>
  </si>
  <si>
    <t>Ізонніаиід 100 мг по 10 капс.у бліст.по 10 бліст.у короб.</t>
  </si>
  <si>
    <t>Ізонніаиід 300 мг по 10 капс.у бліст.по 10 бліст.у короб.</t>
  </si>
  <si>
    <t>Інбутол 100мг/мл по20мл у фл.</t>
  </si>
  <si>
    <t>Канаміцин 1г по 10фл. у  уп.</t>
  </si>
  <si>
    <t>Капоцин пор. по 1 г у фл.</t>
  </si>
  <si>
    <t>Капреоміцин порош. по 1,0г у фл.</t>
  </si>
  <si>
    <t>Комбутол по 400мг</t>
  </si>
  <si>
    <t>Левомак по 250мг по 5 таб.у бліст.по 4 бліст з'єднан.між собою по 5 бліст з'єднан.між собою в уп.</t>
  </si>
  <si>
    <t>Левомак по 500мг по 5 таб.у бліст.по 4 бліст з'єднан.між собою по 5 бліст з'єднан.між собою в уп.</t>
  </si>
  <si>
    <t>Левомак, табл. по 250 мг,по 5 табл. у бл.,по 4 бл., по 5 бл. в уп.</t>
  </si>
  <si>
    <t>Левомакс 500 мг</t>
  </si>
  <si>
    <t>Левофлоксацин по 250мг</t>
  </si>
  <si>
    <t>Лізолід-600, по 600мг</t>
  </si>
  <si>
    <t>Л-флокс 500 мг</t>
  </si>
  <si>
    <t>Макокс 150мг по 10 капс.у бліст.по 10 бліст.у короб.</t>
  </si>
  <si>
    <t>Макрозид 500 мг по 10табл..у блістері, по 10 бліст.у упаковці</t>
  </si>
  <si>
    <t>Натрію аміносаліцилат по 100 г</t>
  </si>
  <si>
    <t>Пайзина по 500мг</t>
  </si>
  <si>
    <t>ПАСК 5,52 №25</t>
  </si>
  <si>
    <t>Протех по 250мг №50</t>
  </si>
  <si>
    <t xml:space="preserve">Протомид по 250 мг </t>
  </si>
  <si>
    <t>Протомид по 250 мгпо 10 таб.у стрип., по 5 стрип. у кор.</t>
  </si>
  <si>
    <t>Рифабутин по 150мг по 10 капс у бліст.по 3 бліст в уп.</t>
  </si>
  <si>
    <t xml:space="preserve">Рифампицин 0,15г </t>
  </si>
  <si>
    <t>Териз, капс. по 250 мг по 10 капс. у стрип., по 10 стрип. в упак.</t>
  </si>
  <si>
    <t>Теризидон по 250 мг №10</t>
  </si>
  <si>
    <t>Теризидон по 250 мг №50</t>
  </si>
  <si>
    <t>Хелпосерін по 250мг</t>
  </si>
  <si>
    <t>Циклорин по 250мг, по 40 капсул в банке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</si>
</sst>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6">
    <font>
      <sz val="11"/>
      <color theme="1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sz val="7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thin"/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4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2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72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right"/>
    </xf>
    <xf numFmtId="0" fontId="72" fillId="0" borderId="0" xfId="0" applyFont="1" applyAlignment="1">
      <alignment/>
    </xf>
    <xf numFmtId="0" fontId="72" fillId="0" borderId="11" xfId="0" applyFont="1" applyBorder="1" applyAlignment="1">
      <alignment horizontal="center" wrapText="1"/>
    </xf>
    <xf numFmtId="0" fontId="72" fillId="0" borderId="12" xfId="0" applyFont="1" applyBorder="1" applyAlignment="1">
      <alignment wrapText="1"/>
    </xf>
    <xf numFmtId="0" fontId="73" fillId="0" borderId="10" xfId="0" applyFont="1" applyBorder="1" applyAlignment="1">
      <alignment horizontal="justify" vertical="center" wrapText="1"/>
    </xf>
    <xf numFmtId="0" fontId="72" fillId="0" borderId="13" xfId="0" applyFont="1" applyBorder="1" applyAlignment="1">
      <alignment/>
    </xf>
    <xf numFmtId="0" fontId="72" fillId="0" borderId="12" xfId="0" applyFont="1" applyBorder="1" applyAlignment="1">
      <alignment/>
    </xf>
    <xf numFmtId="0" fontId="73" fillId="0" borderId="10" xfId="0" applyFont="1" applyBorder="1" applyAlignment="1">
      <alignment horizontal="justify" vertical="center"/>
    </xf>
    <xf numFmtId="0" fontId="73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/>
    </xf>
    <xf numFmtId="164" fontId="7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4" fillId="0" borderId="10" xfId="0" applyFont="1" applyFill="1" applyBorder="1" applyAlignment="1">
      <alignment/>
    </xf>
    <xf numFmtId="164" fontId="74" fillId="0" borderId="1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75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72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6" fillId="0" borderId="15" xfId="0" applyFont="1" applyBorder="1" applyAlignment="1">
      <alignment horizontal="center"/>
    </xf>
    <xf numFmtId="164" fontId="7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77" fillId="0" borderId="10" xfId="0" applyFont="1" applyBorder="1" applyAlignment="1">
      <alignment wrapText="1"/>
    </xf>
    <xf numFmtId="164" fontId="72" fillId="0" borderId="10" xfId="0" applyNumberFormat="1" applyFont="1" applyBorder="1" applyAlignment="1">
      <alignment/>
    </xf>
    <xf numFmtId="0" fontId="72" fillId="0" borderId="16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22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8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78" fillId="0" borderId="0" xfId="0" applyFont="1" applyAlignment="1">
      <alignment horizontal="center" vertical="distributed"/>
    </xf>
    <xf numFmtId="0" fontId="0" fillId="0" borderId="0" xfId="0" applyBorder="1" applyAlignment="1">
      <alignment wrapText="1"/>
    </xf>
    <xf numFmtId="0" fontId="70" fillId="0" borderId="0" xfId="0" applyFont="1" applyBorder="1" applyAlignment="1">
      <alignment/>
    </xf>
    <xf numFmtId="0" fontId="72" fillId="0" borderId="17" xfId="0" applyFont="1" applyBorder="1" applyAlignment="1">
      <alignment horizontal="center" vertical="distributed" wrapText="1"/>
    </xf>
    <xf numFmtId="0" fontId="72" fillId="0" borderId="18" xfId="0" applyFont="1" applyBorder="1" applyAlignment="1">
      <alignment horizontal="center" vertical="distributed" wrapText="1"/>
    </xf>
    <xf numFmtId="0" fontId="72" fillId="0" borderId="19" xfId="0" applyFont="1" applyBorder="1" applyAlignment="1">
      <alignment horizontal="center" vertical="distributed" wrapText="1"/>
    </xf>
    <xf numFmtId="0" fontId="72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64" fontId="72" fillId="0" borderId="10" xfId="0" applyNumberFormat="1" applyFont="1" applyBorder="1" applyAlignment="1">
      <alignment horizontal="center"/>
    </xf>
    <xf numFmtId="164" fontId="72" fillId="0" borderId="20" xfId="0" applyNumberFormat="1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164" fontId="72" fillId="0" borderId="11" xfId="0" applyNumberFormat="1" applyFont="1" applyBorder="1" applyAlignment="1">
      <alignment horizontal="center"/>
    </xf>
    <xf numFmtId="164" fontId="72" fillId="0" borderId="21" xfId="0" applyNumberFormat="1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1" fontId="72" fillId="0" borderId="18" xfId="0" applyNumberFormat="1" applyFont="1" applyBorder="1" applyAlignment="1">
      <alignment horizontal="center"/>
    </xf>
    <xf numFmtId="164" fontId="72" fillId="0" borderId="18" xfId="0" applyNumberFormat="1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9" fillId="0" borderId="22" xfId="0" applyFont="1" applyBorder="1" applyAlignment="1">
      <alignment horizontal="center" vertical="distributed"/>
    </xf>
    <xf numFmtId="0" fontId="72" fillId="0" borderId="23" xfId="0" applyFont="1" applyBorder="1" applyAlignment="1">
      <alignment horizontal="center"/>
    </xf>
    <xf numFmtId="1" fontId="72" fillId="0" borderId="24" xfId="0" applyNumberFormat="1" applyFont="1" applyBorder="1" applyAlignment="1">
      <alignment horizontal="center"/>
    </xf>
    <xf numFmtId="164" fontId="72" fillId="0" borderId="24" xfId="0" applyNumberFormat="1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9" fillId="0" borderId="25" xfId="0" applyFont="1" applyBorder="1" applyAlignment="1">
      <alignment vertical="distributed"/>
    </xf>
    <xf numFmtId="0" fontId="72" fillId="0" borderId="14" xfId="0" applyFont="1" applyBorder="1" applyAlignment="1">
      <alignment horizontal="center"/>
    </xf>
    <xf numFmtId="1" fontId="72" fillId="0" borderId="14" xfId="0" applyNumberFormat="1" applyFont="1" applyBorder="1" applyAlignment="1">
      <alignment horizontal="center"/>
    </xf>
    <xf numFmtId="164" fontId="72" fillId="0" borderId="14" xfId="0" applyNumberFormat="1" applyFont="1" applyBorder="1" applyAlignment="1">
      <alignment horizontal="center"/>
    </xf>
    <xf numFmtId="164" fontId="72" fillId="0" borderId="26" xfId="0" applyNumberFormat="1" applyFont="1" applyBorder="1" applyAlignment="1">
      <alignment horizontal="center"/>
    </xf>
    <xf numFmtId="1" fontId="72" fillId="0" borderId="10" xfId="0" applyNumberFormat="1" applyFont="1" applyBorder="1" applyAlignment="1">
      <alignment horizontal="center"/>
    </xf>
    <xf numFmtId="1" fontId="72" fillId="0" borderId="11" xfId="0" applyNumberFormat="1" applyFont="1" applyBorder="1" applyAlignment="1">
      <alignment horizontal="center"/>
    </xf>
    <xf numFmtId="0" fontId="79" fillId="0" borderId="22" xfId="0" applyFont="1" applyBorder="1" applyAlignment="1">
      <alignment vertical="distributed"/>
    </xf>
    <xf numFmtId="0" fontId="72" fillId="0" borderId="27" xfId="0" applyFont="1" applyBorder="1" applyAlignment="1">
      <alignment horizontal="center"/>
    </xf>
    <xf numFmtId="1" fontId="72" fillId="0" borderId="16" xfId="0" applyNumberFormat="1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22" xfId="0" applyFont="1" applyBorder="1" applyAlignment="1">
      <alignment/>
    </xf>
    <xf numFmtId="164" fontId="10" fillId="0" borderId="10" xfId="0" applyNumberFormat="1" applyFont="1" applyBorder="1" applyAlignment="1">
      <alignment horizontal="center"/>
    </xf>
    <xf numFmtId="0" fontId="72" fillId="0" borderId="25" xfId="0" applyFont="1" applyBorder="1" applyAlignment="1">
      <alignment/>
    </xf>
    <xf numFmtId="0" fontId="72" fillId="0" borderId="28" xfId="0" applyFont="1" applyBorder="1" applyAlignment="1">
      <alignment/>
    </xf>
    <xf numFmtId="0" fontId="72" fillId="0" borderId="0" xfId="0" applyFont="1" applyBorder="1" applyAlignment="1">
      <alignment horizontal="center"/>
    </xf>
    <xf numFmtId="164" fontId="80" fillId="0" borderId="0" xfId="0" applyNumberFormat="1" applyFont="1" applyBorder="1" applyAlignment="1">
      <alignment horizontal="center"/>
    </xf>
    <xf numFmtId="164" fontId="71" fillId="0" borderId="0" xfId="0" applyNumberFormat="1" applyFont="1" applyAlignment="1">
      <alignment horizontal="center"/>
    </xf>
    <xf numFmtId="0" fontId="76" fillId="0" borderId="0" xfId="0" applyFont="1" applyAlignment="1">
      <alignment/>
    </xf>
    <xf numFmtId="0" fontId="70" fillId="0" borderId="0" xfId="0" applyFont="1" applyAlignment="1">
      <alignment horizontal="center" vertical="justify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0" fillId="33" borderId="29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 wrapText="1"/>
    </xf>
    <xf numFmtId="0" fontId="2" fillId="33" borderId="30" xfId="0" applyFont="1" applyFill="1" applyBorder="1" applyAlignment="1">
      <alignment/>
    </xf>
    <xf numFmtId="0" fontId="2" fillId="33" borderId="0" xfId="0" applyFont="1" applyFill="1" applyAlignment="1">
      <alignment/>
    </xf>
    <xf numFmtId="0" fontId="10" fillId="33" borderId="16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8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24" fillId="33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165" fontId="25" fillId="33" borderId="10" xfId="0" applyNumberFormat="1" applyFont="1" applyFill="1" applyBorder="1" applyAlignment="1">
      <alignment horizontal="left" wrapText="1"/>
    </xf>
    <xf numFmtId="2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2" fontId="8" fillId="33" borderId="10" xfId="0" applyNumberFormat="1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72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82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5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/>
    </xf>
    <xf numFmtId="49" fontId="11" fillId="0" borderId="31" xfId="0" applyNumberFormat="1" applyFont="1" applyBorder="1" applyAlignment="1">
      <alignment wrapText="1"/>
    </xf>
    <xf numFmtId="0" fontId="84" fillId="0" borderId="3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72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wrapText="1"/>
    </xf>
    <xf numFmtId="49" fontId="72" fillId="0" borderId="11" xfId="0" applyNumberFormat="1" applyFont="1" applyBorder="1" applyAlignment="1">
      <alignment horizontal="center" vertical="top" wrapText="1"/>
    </xf>
    <xf numFmtId="49" fontId="72" fillId="0" borderId="16" xfId="0" applyNumberFormat="1" applyFont="1" applyBorder="1" applyAlignment="1">
      <alignment horizontal="center" vertical="top" wrapText="1"/>
    </xf>
    <xf numFmtId="49" fontId="72" fillId="0" borderId="14" xfId="0" applyNumberFormat="1" applyFont="1" applyBorder="1" applyAlignment="1">
      <alignment horizontal="center" vertical="top" wrapText="1"/>
    </xf>
    <xf numFmtId="0" fontId="72" fillId="0" borderId="32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33" xfId="0" applyFont="1" applyBorder="1" applyAlignment="1">
      <alignment horizontal="center"/>
    </xf>
    <xf numFmtId="164" fontId="72" fillId="0" borderId="32" xfId="0" applyNumberFormat="1" applyFont="1" applyBorder="1" applyAlignment="1">
      <alignment horizontal="center" vertical="distributed"/>
    </xf>
    <xf numFmtId="164" fontId="72" fillId="0" borderId="16" xfId="0" applyNumberFormat="1" applyFont="1" applyBorder="1" applyAlignment="1">
      <alignment horizontal="center" vertical="distributed"/>
    </xf>
    <xf numFmtId="164" fontId="72" fillId="0" borderId="33" xfId="0" applyNumberFormat="1" applyFont="1" applyBorder="1" applyAlignment="1">
      <alignment horizontal="center" vertical="distributed"/>
    </xf>
    <xf numFmtId="164" fontId="72" fillId="0" borderId="34" xfId="0" applyNumberFormat="1" applyFont="1" applyBorder="1" applyAlignment="1">
      <alignment horizontal="center"/>
    </xf>
    <xf numFmtId="164" fontId="72" fillId="0" borderId="35" xfId="0" applyNumberFormat="1" applyFont="1" applyBorder="1" applyAlignment="1">
      <alignment horizontal="center"/>
    </xf>
    <xf numFmtId="164" fontId="72" fillId="0" borderId="36" xfId="0" applyNumberFormat="1" applyFont="1" applyBorder="1" applyAlignment="1">
      <alignment horizontal="center"/>
    </xf>
    <xf numFmtId="0" fontId="78" fillId="0" borderId="0" xfId="0" applyFont="1" applyAlignment="1">
      <alignment horizontal="center" vertical="distributed"/>
    </xf>
    <xf numFmtId="0" fontId="79" fillId="0" borderId="37" xfId="0" applyFont="1" applyBorder="1" applyAlignment="1">
      <alignment horizontal="center" vertical="distributed"/>
    </xf>
    <xf numFmtId="0" fontId="79" fillId="0" borderId="27" xfId="0" applyFont="1" applyBorder="1" applyAlignment="1">
      <alignment horizontal="center" vertical="distributed"/>
    </xf>
    <xf numFmtId="0" fontId="79" fillId="0" borderId="38" xfId="0" applyFont="1" applyBorder="1" applyAlignment="1">
      <alignment horizontal="center" vertical="distributed"/>
    </xf>
    <xf numFmtId="0" fontId="72" fillId="0" borderId="32" xfId="0" applyFont="1" applyBorder="1" applyAlignment="1">
      <alignment horizontal="center" vertical="distributed"/>
    </xf>
    <xf numFmtId="0" fontId="72" fillId="0" borderId="33" xfId="0" applyFont="1" applyBorder="1" applyAlignment="1">
      <alignment horizontal="center" vertical="distributed"/>
    </xf>
    <xf numFmtId="164" fontId="72" fillId="0" borderId="34" xfId="0" applyNumberFormat="1" applyFont="1" applyBorder="1" applyAlignment="1">
      <alignment horizontal="center" vertical="distributed"/>
    </xf>
    <xf numFmtId="164" fontId="72" fillId="0" borderId="36" xfId="0" applyNumberFormat="1" applyFont="1" applyBorder="1" applyAlignment="1">
      <alignment horizontal="center" vertical="distributed"/>
    </xf>
    <xf numFmtId="0" fontId="72" fillId="0" borderId="0" xfId="0" applyFont="1" applyAlignment="1">
      <alignment horizontal="left"/>
    </xf>
    <xf numFmtId="0" fontId="70" fillId="0" borderId="0" xfId="0" applyFont="1" applyAlignment="1">
      <alignment horizontal="center" vertical="justify"/>
    </xf>
    <xf numFmtId="164" fontId="72" fillId="0" borderId="32" xfId="0" applyNumberFormat="1" applyFont="1" applyBorder="1" applyAlignment="1">
      <alignment horizontal="center"/>
    </xf>
    <xf numFmtId="164" fontId="72" fillId="0" borderId="33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5" fillId="0" borderId="0" xfId="0" applyFont="1" applyBorder="1" applyAlignment="1">
      <alignment horizontal="left" wrapText="1"/>
    </xf>
    <xf numFmtId="0" fontId="8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3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2" fillId="0" borderId="11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77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H2" sqref="H2"/>
    </sheetView>
  </sheetViews>
  <sheetFormatPr defaultColWidth="8.7109375" defaultRowHeight="15"/>
  <cols>
    <col min="1" max="1" width="15.8515625" style="0" customWidth="1"/>
    <col min="2" max="2" width="43.421875" style="2" customWidth="1"/>
    <col min="3" max="3" width="12.140625" style="0" customWidth="1"/>
    <col min="4" max="4" width="13.7109375" style="0" customWidth="1"/>
    <col min="5" max="5" width="12.57421875" style="0" customWidth="1"/>
    <col min="6" max="6" width="16.140625" style="0" customWidth="1"/>
    <col min="7" max="7" width="15.8515625" style="0" customWidth="1"/>
    <col min="8" max="8" width="18.8515625" style="0" customWidth="1"/>
  </cols>
  <sheetData>
    <row r="1" ht="97.5" customHeight="1">
      <c r="F1" s="175" t="s">
        <v>38</v>
      </c>
    </row>
    <row r="2" ht="25.5" customHeight="1"/>
    <row r="3" ht="23.25" customHeight="1"/>
    <row r="4" spans="1:8" ht="35.25" customHeight="1">
      <c r="A4" s="183" t="s">
        <v>37</v>
      </c>
      <c r="B4" s="184"/>
      <c r="C4" s="184"/>
      <c r="D4" s="184"/>
      <c r="E4" s="184"/>
      <c r="F4" s="184"/>
      <c r="G4" s="184"/>
      <c r="H4" s="175"/>
    </row>
    <row r="5" spans="1:7" ht="30" customHeight="1" thickBot="1">
      <c r="A5" s="6"/>
      <c r="B5" s="67"/>
      <c r="C5" s="6"/>
      <c r="D5" s="6"/>
      <c r="E5" s="6"/>
      <c r="F5" s="6"/>
      <c r="G5" s="6"/>
    </row>
    <row r="6" spans="1:7" ht="48.75" customHeight="1" thickBot="1" thickTop="1">
      <c r="A6" s="176" t="s">
        <v>1</v>
      </c>
      <c r="B6" s="176" t="s">
        <v>2</v>
      </c>
      <c r="C6" s="177" t="s">
        <v>3</v>
      </c>
      <c r="D6" s="177" t="s">
        <v>4</v>
      </c>
      <c r="E6" s="177" t="s">
        <v>5</v>
      </c>
      <c r="F6" s="177" t="s">
        <v>253</v>
      </c>
      <c r="G6" s="177" t="s">
        <v>5</v>
      </c>
    </row>
    <row r="7" spans="1:7" ht="80.25" thickBot="1" thickTop="1">
      <c r="A7" s="178" t="s">
        <v>254</v>
      </c>
      <c r="B7" s="179" t="s">
        <v>255</v>
      </c>
      <c r="C7" s="178"/>
      <c r="D7" s="178">
        <v>5</v>
      </c>
      <c r="E7" s="178"/>
      <c r="F7" s="178">
        <v>5</v>
      </c>
      <c r="G7" s="178"/>
    </row>
    <row r="8" spans="1:7" ht="48.75" thickBot="1" thickTop="1">
      <c r="A8" s="178" t="s">
        <v>254</v>
      </c>
      <c r="B8" s="179" t="s">
        <v>256</v>
      </c>
      <c r="C8" s="178"/>
      <c r="D8" s="178">
        <v>1</v>
      </c>
      <c r="E8" s="178"/>
      <c r="F8" s="178">
        <v>1</v>
      </c>
      <c r="G8" s="178"/>
    </row>
    <row r="9" spans="1:7" ht="62.25" customHeight="1" thickBot="1" thickTop="1">
      <c r="A9" s="178" t="s">
        <v>254</v>
      </c>
      <c r="B9" s="179" t="s">
        <v>257</v>
      </c>
      <c r="C9" s="178"/>
      <c r="D9" s="178">
        <v>32</v>
      </c>
      <c r="E9" s="178"/>
      <c r="F9" s="178">
        <v>30</v>
      </c>
      <c r="G9" s="178"/>
    </row>
    <row r="10" spans="1:7" ht="48.75" thickBot="1" thickTop="1">
      <c r="A10" s="178" t="s">
        <v>254</v>
      </c>
      <c r="B10" s="179" t="s">
        <v>258</v>
      </c>
      <c r="C10" s="178"/>
      <c r="D10" s="178">
        <v>32</v>
      </c>
      <c r="E10" s="178"/>
      <c r="F10" s="178">
        <v>30</v>
      </c>
      <c r="G10" s="178"/>
    </row>
    <row r="11" spans="1:7" ht="48.75" thickBot="1" thickTop="1">
      <c r="A11" s="178" t="s">
        <v>254</v>
      </c>
      <c r="B11" s="179" t="s">
        <v>259</v>
      </c>
      <c r="C11" s="178"/>
      <c r="D11" s="178">
        <v>1</v>
      </c>
      <c r="E11" s="178"/>
      <c r="F11" s="178">
        <v>1</v>
      </c>
      <c r="G11" s="178"/>
    </row>
    <row r="12" spans="1:7" ht="48.75" thickBot="1" thickTop="1">
      <c r="A12" s="178" t="s">
        <v>254</v>
      </c>
      <c r="B12" s="179" t="s">
        <v>260</v>
      </c>
      <c r="C12" s="178"/>
      <c r="D12" s="178">
        <v>10</v>
      </c>
      <c r="E12" s="178"/>
      <c r="F12" s="178">
        <v>10</v>
      </c>
      <c r="G12" s="178"/>
    </row>
    <row r="13" spans="1:7" ht="48.75" thickBot="1" thickTop="1">
      <c r="A13" s="178" t="s">
        <v>254</v>
      </c>
      <c r="B13" s="179" t="s">
        <v>261</v>
      </c>
      <c r="C13" s="178"/>
      <c r="D13" s="178">
        <v>4</v>
      </c>
      <c r="E13" s="178"/>
      <c r="F13" s="178">
        <v>4</v>
      </c>
      <c r="G13" s="178"/>
    </row>
    <row r="14" spans="1:7" ht="64.5" thickBot="1" thickTop="1">
      <c r="A14" s="178" t="s">
        <v>254</v>
      </c>
      <c r="B14" s="179" t="s">
        <v>262</v>
      </c>
      <c r="C14" s="178"/>
      <c r="D14" s="178">
        <v>16</v>
      </c>
      <c r="E14" s="178"/>
      <c r="F14" s="178">
        <v>16</v>
      </c>
      <c r="G14" s="178"/>
    </row>
    <row r="15" spans="1:7" ht="48.75" thickBot="1" thickTop="1">
      <c r="A15" s="178" t="s">
        <v>254</v>
      </c>
      <c r="B15" s="179" t="s">
        <v>263</v>
      </c>
      <c r="C15" s="178"/>
      <c r="D15" s="178">
        <v>1</v>
      </c>
      <c r="E15" s="178"/>
      <c r="F15" s="178">
        <v>1</v>
      </c>
      <c r="G15" s="178"/>
    </row>
    <row r="16" spans="1:7" ht="17.25" thickBot="1" thickTop="1">
      <c r="A16" s="178" t="s">
        <v>254</v>
      </c>
      <c r="B16" s="179" t="s">
        <v>264</v>
      </c>
      <c r="C16" s="178"/>
      <c r="D16" s="178">
        <v>1490</v>
      </c>
      <c r="E16" s="178"/>
      <c r="F16" s="178">
        <v>48732</v>
      </c>
      <c r="G16" s="178"/>
    </row>
    <row r="17" spans="1:7" ht="35.25" customHeight="1" thickBot="1" thickTop="1">
      <c r="A17" s="178" t="s">
        <v>254</v>
      </c>
      <c r="B17" s="179" t="s">
        <v>265</v>
      </c>
      <c r="C17" s="178"/>
      <c r="D17" s="178">
        <v>3010</v>
      </c>
      <c r="E17" s="178"/>
      <c r="F17" s="178">
        <v>1976</v>
      </c>
      <c r="G17" s="178"/>
    </row>
    <row r="18" spans="1:7" ht="17.25" thickBot="1" thickTop="1">
      <c r="A18" s="178" t="s">
        <v>254</v>
      </c>
      <c r="B18" s="179" t="s">
        <v>266</v>
      </c>
      <c r="C18" s="178"/>
      <c r="D18" s="178">
        <v>12200</v>
      </c>
      <c r="E18" s="178"/>
      <c r="F18" s="178">
        <v>0</v>
      </c>
      <c r="G18" s="178"/>
    </row>
    <row r="19" spans="1:7" ht="17.25" thickBot="1" thickTop="1">
      <c r="A19" s="178" t="s">
        <v>254</v>
      </c>
      <c r="B19" s="179" t="s">
        <v>267</v>
      </c>
      <c r="C19" s="178"/>
      <c r="D19" s="178">
        <v>1019</v>
      </c>
      <c r="E19" s="178"/>
      <c r="F19" s="178">
        <v>0</v>
      </c>
      <c r="G19" s="178"/>
    </row>
    <row r="20" spans="1:7" ht="17.25" thickBot="1" thickTop="1">
      <c r="A20" s="178" t="s">
        <v>254</v>
      </c>
      <c r="B20" s="179" t="s">
        <v>268</v>
      </c>
      <c r="C20" s="178"/>
      <c r="D20" s="178"/>
      <c r="E20" s="178"/>
      <c r="F20" s="178">
        <v>222</v>
      </c>
      <c r="G20" s="178"/>
    </row>
    <row r="21" spans="1:7" ht="33" thickBot="1" thickTop="1">
      <c r="A21" s="178" t="s">
        <v>254</v>
      </c>
      <c r="B21" s="179" t="s">
        <v>269</v>
      </c>
      <c r="C21" s="178"/>
      <c r="D21" s="178">
        <v>5000</v>
      </c>
      <c r="E21" s="178"/>
      <c r="F21" s="178">
        <v>2537364</v>
      </c>
      <c r="G21" s="178"/>
    </row>
    <row r="22" spans="1:7" ht="33" thickBot="1" thickTop="1">
      <c r="A22" s="178" t="s">
        <v>254</v>
      </c>
      <c r="B22" s="179" t="s">
        <v>270</v>
      </c>
      <c r="C22" s="178"/>
      <c r="D22" s="178">
        <v>4700</v>
      </c>
      <c r="E22" s="178"/>
      <c r="F22" s="178">
        <v>356383</v>
      </c>
      <c r="G22" s="178"/>
    </row>
    <row r="23" spans="1:7" ht="17.25" thickBot="1" thickTop="1">
      <c r="A23" s="178" t="s">
        <v>254</v>
      </c>
      <c r="B23" s="179" t="s">
        <v>271</v>
      </c>
      <c r="C23" s="178"/>
      <c r="D23" s="178">
        <v>320</v>
      </c>
      <c r="E23" s="178"/>
      <c r="F23" s="178">
        <v>2917</v>
      </c>
      <c r="G23" s="178"/>
    </row>
    <row r="24" spans="1:7" ht="17.25" thickBot="1" thickTop="1">
      <c r="A24" s="178" t="s">
        <v>254</v>
      </c>
      <c r="B24" s="179" t="s">
        <v>272</v>
      </c>
      <c r="C24" s="178"/>
      <c r="D24" s="178">
        <v>6810</v>
      </c>
      <c r="E24" s="178"/>
      <c r="F24" s="178">
        <v>14984</v>
      </c>
      <c r="G24" s="178"/>
    </row>
    <row r="25" spans="1:7" ht="17.25" thickBot="1" thickTop="1">
      <c r="A25" s="178" t="s">
        <v>254</v>
      </c>
      <c r="B25" s="179" t="s">
        <v>273</v>
      </c>
      <c r="C25" s="178"/>
      <c r="D25" s="178">
        <v>3140</v>
      </c>
      <c r="E25" s="178"/>
      <c r="F25" s="178">
        <v>18</v>
      </c>
      <c r="G25" s="178"/>
    </row>
    <row r="26" spans="1:7" ht="17.25" thickBot="1" thickTop="1">
      <c r="A26" s="178" t="s">
        <v>254</v>
      </c>
      <c r="B26" s="179" t="s">
        <v>274</v>
      </c>
      <c r="C26" s="178"/>
      <c r="D26" s="180">
        <f>1185-40</f>
        <v>1145</v>
      </c>
      <c r="E26" s="178"/>
      <c r="F26" s="178">
        <v>16</v>
      </c>
      <c r="G26" s="178"/>
    </row>
    <row r="27" spans="1:7" ht="17.25" thickBot="1" thickTop="1">
      <c r="A27" s="178" t="s">
        <v>254</v>
      </c>
      <c r="B27" s="179" t="s">
        <v>275</v>
      </c>
      <c r="C27" s="178"/>
      <c r="D27" s="180">
        <f>52774-434</f>
        <v>52340</v>
      </c>
      <c r="E27" s="178"/>
      <c r="F27" s="178">
        <v>7473</v>
      </c>
      <c r="G27" s="178"/>
    </row>
    <row r="28" spans="1:7" ht="48.75" thickBot="1" thickTop="1">
      <c r="A28" s="178" t="s">
        <v>254</v>
      </c>
      <c r="B28" s="179" t="s">
        <v>276</v>
      </c>
      <c r="C28" s="178"/>
      <c r="D28" s="178"/>
      <c r="E28" s="178"/>
      <c r="F28" s="178">
        <v>111300</v>
      </c>
      <c r="G28" s="178"/>
    </row>
    <row r="29" spans="1:7" ht="48.75" thickBot="1" thickTop="1">
      <c r="A29" s="178" t="s">
        <v>254</v>
      </c>
      <c r="B29" s="179" t="s">
        <v>277</v>
      </c>
      <c r="C29" s="178"/>
      <c r="D29" s="178"/>
      <c r="E29" s="178"/>
      <c r="F29" s="178">
        <v>73800</v>
      </c>
      <c r="G29" s="178"/>
    </row>
    <row r="30" spans="1:7" ht="33" thickBot="1" thickTop="1">
      <c r="A30" s="178" t="s">
        <v>254</v>
      </c>
      <c r="B30" s="179" t="s">
        <v>278</v>
      </c>
      <c r="C30" s="178"/>
      <c r="D30" s="178"/>
      <c r="E30" s="178"/>
      <c r="F30" s="178">
        <v>54100</v>
      </c>
      <c r="G30" s="178"/>
    </row>
    <row r="31" spans="1:7" ht="17.25" thickBot="1" thickTop="1">
      <c r="A31" s="178" t="s">
        <v>254</v>
      </c>
      <c r="B31" s="179" t="s">
        <v>279</v>
      </c>
      <c r="C31" s="178"/>
      <c r="D31" s="178">
        <v>1700</v>
      </c>
      <c r="E31" s="178"/>
      <c r="F31" s="178">
        <v>39710</v>
      </c>
      <c r="G31" s="178"/>
    </row>
    <row r="32" spans="1:7" ht="17.25" thickBot="1" thickTop="1">
      <c r="A32" s="178" t="s">
        <v>254</v>
      </c>
      <c r="B32" s="179" t="s">
        <v>280</v>
      </c>
      <c r="C32" s="178"/>
      <c r="D32" s="178">
        <v>29726</v>
      </c>
      <c r="E32" s="178"/>
      <c r="F32" s="178">
        <v>1894</v>
      </c>
      <c r="G32" s="178"/>
    </row>
    <row r="33" spans="1:7" ht="17.25" thickBot="1" thickTop="1">
      <c r="A33" s="178" t="s">
        <v>254</v>
      </c>
      <c r="B33" s="179" t="s">
        <v>281</v>
      </c>
      <c r="C33" s="178"/>
      <c r="D33" s="180">
        <f>485-117</f>
        <v>368</v>
      </c>
      <c r="E33" s="178"/>
      <c r="F33" s="178">
        <v>0</v>
      </c>
      <c r="G33" s="178"/>
    </row>
    <row r="34" spans="1:7" ht="17.25" thickBot="1" thickTop="1">
      <c r="A34" s="178" t="s">
        <v>254</v>
      </c>
      <c r="B34" s="179" t="s">
        <v>282</v>
      </c>
      <c r="C34" s="178"/>
      <c r="D34" s="178"/>
      <c r="E34" s="178"/>
      <c r="F34" s="178">
        <v>81050</v>
      </c>
      <c r="G34" s="178"/>
    </row>
    <row r="35" spans="1:7" ht="33" thickBot="1" thickTop="1">
      <c r="A35" s="178" t="s">
        <v>254</v>
      </c>
      <c r="B35" s="179" t="s">
        <v>283</v>
      </c>
      <c r="C35" s="178"/>
      <c r="D35" s="178">
        <v>43100</v>
      </c>
      <c r="E35" s="178"/>
      <c r="F35" s="178">
        <v>1018746</v>
      </c>
      <c r="G35" s="178"/>
    </row>
    <row r="36" spans="1:7" ht="33" thickBot="1" thickTop="1">
      <c r="A36" s="178" t="s">
        <v>254</v>
      </c>
      <c r="B36" s="179" t="s">
        <v>284</v>
      </c>
      <c r="C36" s="178"/>
      <c r="D36" s="178">
        <v>18000</v>
      </c>
      <c r="E36" s="178"/>
      <c r="F36" s="178">
        <v>517417</v>
      </c>
      <c r="G36" s="178"/>
    </row>
    <row r="37" spans="1:7" ht="17.25" thickBot="1" thickTop="1">
      <c r="A37" s="178" t="s">
        <v>254</v>
      </c>
      <c r="B37" s="179" t="s">
        <v>285</v>
      </c>
      <c r="C37" s="178"/>
      <c r="D37" s="178">
        <v>10600</v>
      </c>
      <c r="E37" s="178"/>
      <c r="F37" s="178">
        <v>65000</v>
      </c>
      <c r="G37" s="178"/>
    </row>
    <row r="38" spans="1:7" ht="17.25" thickBot="1" thickTop="1">
      <c r="A38" s="178" t="s">
        <v>254</v>
      </c>
      <c r="B38" s="179" t="s">
        <v>286</v>
      </c>
      <c r="C38" s="178"/>
      <c r="D38" s="178">
        <v>103600</v>
      </c>
      <c r="E38" s="178"/>
      <c r="F38" s="178">
        <v>601963</v>
      </c>
      <c r="G38" s="178"/>
    </row>
    <row r="39" spans="1:7" ht="17.25" thickBot="1" thickTop="1">
      <c r="A39" s="178" t="s">
        <v>254</v>
      </c>
      <c r="B39" s="179" t="s">
        <v>287</v>
      </c>
      <c r="C39" s="178"/>
      <c r="D39" s="180">
        <f>48327.6-2285.28</f>
        <v>46042.32</v>
      </c>
      <c r="E39" s="178"/>
      <c r="F39" s="178">
        <v>20065.2</v>
      </c>
      <c r="G39" s="178"/>
    </row>
    <row r="40" spans="1:7" ht="17.25" thickBot="1" thickTop="1">
      <c r="A40" s="178" t="s">
        <v>254</v>
      </c>
      <c r="B40" s="179" t="s">
        <v>288</v>
      </c>
      <c r="C40" s="178"/>
      <c r="D40" s="178"/>
      <c r="E40" s="178"/>
      <c r="F40" s="178">
        <v>52800</v>
      </c>
      <c r="G40" s="178"/>
    </row>
    <row r="41" spans="1:7" ht="17.25" thickBot="1" thickTop="1">
      <c r="A41" s="178" t="s">
        <v>254</v>
      </c>
      <c r="B41" s="179" t="s">
        <v>289</v>
      </c>
      <c r="C41" s="178"/>
      <c r="D41" s="178">
        <v>22036</v>
      </c>
      <c r="E41" s="178"/>
      <c r="F41" s="178">
        <v>132104</v>
      </c>
      <c r="G41" s="178"/>
    </row>
    <row r="42" spans="1:7" ht="33" thickBot="1" thickTop="1">
      <c r="A42" s="178" t="s">
        <v>254</v>
      </c>
      <c r="B42" s="179" t="s">
        <v>290</v>
      </c>
      <c r="C42" s="178"/>
      <c r="D42" s="178"/>
      <c r="E42" s="178"/>
      <c r="F42" s="178">
        <v>158400</v>
      </c>
      <c r="G42" s="178"/>
    </row>
    <row r="43" spans="1:7" ht="17.25" thickBot="1" thickTop="1">
      <c r="A43" s="178" t="s">
        <v>254</v>
      </c>
      <c r="B43" s="179" t="s">
        <v>77</v>
      </c>
      <c r="C43" s="178"/>
      <c r="D43" s="180">
        <f>1660-150</f>
        <v>1510</v>
      </c>
      <c r="E43" s="178"/>
      <c r="F43" s="178">
        <v>0</v>
      </c>
      <c r="G43" s="178"/>
    </row>
    <row r="44" spans="1:7" ht="33" thickBot="1" thickTop="1">
      <c r="A44" s="178" t="s">
        <v>254</v>
      </c>
      <c r="B44" s="179" t="s">
        <v>291</v>
      </c>
      <c r="C44" s="178"/>
      <c r="D44" s="178"/>
      <c r="E44" s="178"/>
      <c r="F44" s="178">
        <v>1530</v>
      </c>
      <c r="G44" s="178"/>
    </row>
    <row r="45" spans="1:7" ht="17.25" thickBot="1" thickTop="1">
      <c r="A45" s="178" t="s">
        <v>254</v>
      </c>
      <c r="B45" s="179" t="s">
        <v>292</v>
      </c>
      <c r="C45" s="178"/>
      <c r="D45" s="178">
        <v>3160</v>
      </c>
      <c r="E45" s="178"/>
      <c r="F45" s="178">
        <v>0</v>
      </c>
      <c r="G45" s="178"/>
    </row>
    <row r="46" spans="1:7" ht="17.25" thickBot="1" thickTop="1">
      <c r="A46" s="178" t="s">
        <v>254</v>
      </c>
      <c r="B46" s="179" t="s">
        <v>76</v>
      </c>
      <c r="C46" s="178"/>
      <c r="D46" s="180">
        <f>27400-14100</f>
        <v>13300</v>
      </c>
      <c r="E46" s="178"/>
      <c r="F46" s="178">
        <v>0</v>
      </c>
      <c r="G46" s="178"/>
    </row>
    <row r="47" spans="1:7" ht="33" thickBot="1" thickTop="1">
      <c r="A47" s="178" t="s">
        <v>254</v>
      </c>
      <c r="B47" s="179" t="s">
        <v>293</v>
      </c>
      <c r="C47" s="178"/>
      <c r="D47" s="178"/>
      <c r="E47" s="178"/>
      <c r="F47" s="178">
        <v>29300</v>
      </c>
      <c r="G47" s="178"/>
    </row>
    <row r="48" spans="1:7" ht="17.25" thickBot="1" thickTop="1">
      <c r="A48" s="178" t="s">
        <v>254</v>
      </c>
      <c r="B48" s="179" t="s">
        <v>294</v>
      </c>
      <c r="C48" s="178"/>
      <c r="D48" s="178"/>
      <c r="E48" s="178"/>
      <c r="F48" s="178">
        <v>4630</v>
      </c>
      <c r="G48" s="178"/>
    </row>
    <row r="49" spans="1:7" ht="17.25" thickBot="1" thickTop="1">
      <c r="A49" s="178" t="s">
        <v>254</v>
      </c>
      <c r="B49" s="179" t="s">
        <v>295</v>
      </c>
      <c r="C49" s="178"/>
      <c r="D49" s="178"/>
      <c r="E49" s="178"/>
      <c r="F49" s="178">
        <v>5140</v>
      </c>
      <c r="G49" s="178"/>
    </row>
    <row r="50" spans="1:7" ht="17.25" thickBot="1" thickTop="1">
      <c r="A50" s="178" t="s">
        <v>254</v>
      </c>
      <c r="B50" s="179" t="s">
        <v>296</v>
      </c>
      <c r="C50" s="178"/>
      <c r="D50" s="178">
        <v>4760</v>
      </c>
      <c r="E50" s="178"/>
      <c r="F50" s="178">
        <v>27299</v>
      </c>
      <c r="G50" s="178"/>
    </row>
    <row r="51" spans="1:7" ht="17.25" thickBot="1" thickTop="1">
      <c r="A51" s="178" t="s">
        <v>254</v>
      </c>
      <c r="B51" s="179" t="s">
        <v>297</v>
      </c>
      <c r="C51" s="178"/>
      <c r="D51" s="178">
        <v>16406</v>
      </c>
      <c r="E51" s="178"/>
      <c r="F51" s="178">
        <v>317</v>
      </c>
      <c r="G51" s="178"/>
    </row>
    <row r="52" spans="4:6" ht="15.75" thickTop="1">
      <c r="D52">
        <f>SUM(D7:D51)</f>
        <v>405584.32</v>
      </c>
      <c r="F52">
        <f>SUM(F7:F51)</f>
        <v>5966748.2</v>
      </c>
    </row>
    <row r="53" ht="15" customHeight="1"/>
    <row r="54" ht="15" customHeight="1"/>
    <row r="55" spans="1:6" ht="15.75">
      <c r="A55" s="181" t="s">
        <v>11</v>
      </c>
      <c r="B55" s="182"/>
      <c r="C55" s="181"/>
      <c r="D55" s="181"/>
      <c r="E55" s="181"/>
      <c r="F55" s="181"/>
    </row>
    <row r="56" ht="15">
      <c r="B56" s="2" t="s">
        <v>13</v>
      </c>
    </row>
  </sheetData>
  <sheetProtection/>
  <mergeCells count="1">
    <mergeCell ref="A4:G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="60" zoomScaleNormal="60" zoomScalePageLayoutView="0" workbookViewId="0" topLeftCell="A1">
      <selection activeCell="G6" sqref="G6:G18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0" customWidth="1"/>
    <col min="6" max="6" width="30.57421875" style="0" customWidth="1"/>
    <col min="7" max="7" width="15.8515625" style="0" customWidth="1"/>
    <col min="8" max="8" width="18.8515625" style="0" customWidth="1"/>
  </cols>
  <sheetData>
    <row r="1" ht="68.25" customHeight="1">
      <c r="F1" s="19" t="s">
        <v>38</v>
      </c>
    </row>
    <row r="2" ht="23.25" customHeight="1"/>
    <row r="3" spans="1:8" ht="35.25" customHeight="1">
      <c r="A3" s="221" t="s">
        <v>229</v>
      </c>
      <c r="B3" s="221"/>
      <c r="C3" s="221"/>
      <c r="D3" s="221"/>
      <c r="E3" s="221"/>
      <c r="F3" s="221"/>
      <c r="G3" s="221"/>
      <c r="H3" s="19"/>
    </row>
    <row r="4" spans="1:7" ht="30" customHeight="1">
      <c r="A4" s="222" t="s">
        <v>230</v>
      </c>
      <c r="B4" s="223"/>
      <c r="C4" s="223"/>
      <c r="D4" s="223"/>
      <c r="E4" s="223"/>
      <c r="F4" s="223"/>
      <c r="G4" s="6"/>
    </row>
    <row r="5" spans="1:7" ht="48.75" customHeight="1">
      <c r="A5" s="20" t="s">
        <v>1</v>
      </c>
      <c r="B5" s="20" t="s">
        <v>2</v>
      </c>
      <c r="C5" s="21" t="s">
        <v>3</v>
      </c>
      <c r="D5" s="21" t="s">
        <v>4</v>
      </c>
      <c r="E5" s="21" t="s">
        <v>5</v>
      </c>
      <c r="F5" s="21" t="s">
        <v>231</v>
      </c>
      <c r="G5" s="21" t="s">
        <v>5</v>
      </c>
    </row>
    <row r="6" spans="1:7" ht="32.25" customHeight="1">
      <c r="A6" s="22" t="s">
        <v>232</v>
      </c>
      <c r="B6" s="24" t="s">
        <v>192</v>
      </c>
      <c r="C6" s="24"/>
      <c r="D6" s="24">
        <v>5310</v>
      </c>
      <c r="E6" s="24"/>
      <c r="F6" s="24">
        <v>491</v>
      </c>
      <c r="G6" s="24"/>
    </row>
    <row r="7" spans="1:7" ht="20.25" customHeight="1">
      <c r="A7" s="24"/>
      <c r="B7" s="24" t="s">
        <v>22</v>
      </c>
      <c r="C7" s="24"/>
      <c r="D7" s="24">
        <v>950</v>
      </c>
      <c r="E7" s="24"/>
      <c r="F7" s="24">
        <v>89</v>
      </c>
      <c r="G7" s="24"/>
    </row>
    <row r="8" spans="1:7" ht="19.5" customHeight="1">
      <c r="A8" s="24"/>
      <c r="B8" s="24" t="s">
        <v>207</v>
      </c>
      <c r="C8" s="24"/>
      <c r="D8" s="24">
        <v>210</v>
      </c>
      <c r="E8" s="24"/>
      <c r="F8" s="24">
        <v>0</v>
      </c>
      <c r="G8" s="24"/>
    </row>
    <row r="9" spans="1:7" ht="19.5" customHeight="1">
      <c r="A9" s="24"/>
      <c r="B9" s="24" t="s">
        <v>233</v>
      </c>
      <c r="C9" s="24"/>
      <c r="D9" s="24">
        <v>1290</v>
      </c>
      <c r="E9" s="24"/>
      <c r="F9" s="24">
        <v>649</v>
      </c>
      <c r="G9" s="24"/>
    </row>
    <row r="10" spans="1:7" ht="19.5" customHeight="1">
      <c r="A10" s="24"/>
      <c r="B10" s="24" t="s">
        <v>31</v>
      </c>
      <c r="C10" s="24"/>
      <c r="D10" s="24">
        <v>22000</v>
      </c>
      <c r="E10" s="24"/>
      <c r="F10" s="24">
        <v>1580</v>
      </c>
      <c r="G10" s="24"/>
    </row>
    <row r="11" spans="1:7" ht="19.5" customHeight="1">
      <c r="A11" s="24"/>
      <c r="B11" s="24" t="s">
        <v>234</v>
      </c>
      <c r="C11" s="24"/>
      <c r="D11" s="24">
        <v>4930</v>
      </c>
      <c r="E11" s="24"/>
      <c r="F11" s="24">
        <v>611</v>
      </c>
      <c r="G11" s="24"/>
    </row>
    <row r="12" spans="1:7" ht="19.5" customHeight="1">
      <c r="A12" s="24"/>
      <c r="B12" s="24" t="s">
        <v>66</v>
      </c>
      <c r="C12" s="24"/>
      <c r="D12" s="24">
        <v>6000</v>
      </c>
      <c r="E12" s="24"/>
      <c r="F12" s="24">
        <v>1358</v>
      </c>
      <c r="G12" s="24"/>
    </row>
    <row r="13" spans="1:7" ht="19.5" customHeight="1">
      <c r="A13" s="24"/>
      <c r="B13" s="24" t="s">
        <v>106</v>
      </c>
      <c r="C13" s="24"/>
      <c r="D13" s="24">
        <v>11260.8</v>
      </c>
      <c r="E13" s="24"/>
      <c r="F13" s="24">
        <v>783.84</v>
      </c>
      <c r="G13" s="24"/>
    </row>
    <row r="14" spans="1:7" ht="19.5" customHeight="1">
      <c r="A14" s="24"/>
      <c r="B14" s="24" t="s">
        <v>235</v>
      </c>
      <c r="C14" s="24"/>
      <c r="D14" s="24">
        <v>7000</v>
      </c>
      <c r="E14" s="24"/>
      <c r="F14" s="24">
        <v>2729</v>
      </c>
      <c r="G14" s="24"/>
    </row>
    <row r="15" spans="1:7" ht="19.5" customHeight="1">
      <c r="A15" s="24"/>
      <c r="B15" s="24" t="s">
        <v>236</v>
      </c>
      <c r="C15" s="24"/>
      <c r="D15" s="24">
        <v>500</v>
      </c>
      <c r="E15" s="24"/>
      <c r="F15" s="24">
        <v>285</v>
      </c>
      <c r="G15" s="24"/>
    </row>
    <row r="16" spans="1:7" ht="19.5" customHeight="1">
      <c r="A16" s="24"/>
      <c r="B16" s="24" t="s">
        <v>237</v>
      </c>
      <c r="C16" s="24"/>
      <c r="D16" s="24">
        <v>500</v>
      </c>
      <c r="E16" s="24"/>
      <c r="F16" s="24">
        <v>20</v>
      </c>
      <c r="G16" s="24"/>
    </row>
    <row r="17" spans="1:7" ht="15.75">
      <c r="A17" s="134"/>
      <c r="B17" s="165" t="s">
        <v>167</v>
      </c>
      <c r="C17" s="166"/>
      <c r="D17" s="167">
        <v>3000</v>
      </c>
      <c r="E17" s="166"/>
      <c r="F17" s="167">
        <v>1689</v>
      </c>
      <c r="G17" s="166"/>
    </row>
    <row r="18" spans="1:7" ht="15.75">
      <c r="A18" s="134"/>
      <c r="B18" s="165" t="s">
        <v>76</v>
      </c>
      <c r="C18" s="166"/>
      <c r="D18" s="167">
        <v>1000</v>
      </c>
      <c r="E18" s="166"/>
      <c r="F18" s="167">
        <v>0</v>
      </c>
      <c r="G18" s="166"/>
    </row>
    <row r="19" spans="1:7" ht="15.75">
      <c r="A19" s="134"/>
      <c r="B19" s="165" t="s">
        <v>238</v>
      </c>
      <c r="C19" s="166"/>
      <c r="D19" s="167">
        <v>700</v>
      </c>
      <c r="E19" s="166"/>
      <c r="F19" s="167">
        <v>0</v>
      </c>
      <c r="G19" s="166"/>
    </row>
    <row r="20" spans="1:7" ht="15.75">
      <c r="A20" s="134"/>
      <c r="B20" s="165" t="s">
        <v>239</v>
      </c>
      <c r="C20" s="166"/>
      <c r="D20" s="167">
        <v>690</v>
      </c>
      <c r="E20" s="166"/>
      <c r="F20" s="167">
        <v>35</v>
      </c>
      <c r="G20" s="166"/>
    </row>
    <row r="21" spans="1:7" ht="15.75">
      <c r="A21" s="134"/>
      <c r="B21" s="165" t="s">
        <v>33</v>
      </c>
      <c r="C21" s="166"/>
      <c r="D21" s="167">
        <v>4000</v>
      </c>
      <c r="E21" s="166"/>
      <c r="F21" s="167">
        <v>0</v>
      </c>
      <c r="G21" s="166"/>
    </row>
    <row r="22" spans="1:7" ht="15.75">
      <c r="A22" s="134"/>
      <c r="B22" s="165" t="s">
        <v>79</v>
      </c>
      <c r="C22" s="166"/>
      <c r="D22" s="167">
        <v>450</v>
      </c>
      <c r="E22" s="166"/>
      <c r="F22" s="167">
        <v>0</v>
      </c>
      <c r="G22" s="166"/>
    </row>
    <row r="23" spans="1:7" ht="15.75">
      <c r="A23" s="134"/>
      <c r="B23" s="165" t="s">
        <v>240</v>
      </c>
      <c r="C23" s="166"/>
      <c r="D23" s="167">
        <v>2000</v>
      </c>
      <c r="E23" s="166"/>
      <c r="F23" s="167">
        <v>1519</v>
      </c>
      <c r="G23" s="166"/>
    </row>
    <row r="24" spans="2:7" ht="15.75">
      <c r="B24" s="165"/>
      <c r="C24" s="134"/>
      <c r="D24" s="167"/>
      <c r="E24" s="134"/>
      <c r="F24" s="167"/>
      <c r="G24" s="134"/>
    </row>
    <row r="25" spans="2:6" ht="15.75">
      <c r="B25" s="168"/>
      <c r="D25" s="169"/>
      <c r="F25" s="169"/>
    </row>
    <row r="26" spans="1:6" ht="15.75">
      <c r="A26" s="28" t="s">
        <v>241</v>
      </c>
      <c r="B26" s="28"/>
      <c r="C26" s="28"/>
      <c r="D26" s="28"/>
      <c r="E26" s="28" t="s">
        <v>242</v>
      </c>
      <c r="F26" s="28"/>
    </row>
    <row r="27" ht="15">
      <c r="B27" t="s">
        <v>13</v>
      </c>
    </row>
  </sheetData>
  <sheetProtection/>
  <mergeCells count="2">
    <mergeCell ref="A3:G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="70" zoomScaleNormal="70" zoomScalePageLayoutView="0" workbookViewId="0" topLeftCell="A1">
      <selection activeCell="A4" sqref="A4:G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0" customWidth="1"/>
    <col min="6" max="6" width="30.57421875" style="0" customWidth="1"/>
    <col min="7" max="7" width="15.8515625" style="0" customWidth="1"/>
    <col min="8" max="8" width="18.8515625" style="0" customWidth="1"/>
  </cols>
  <sheetData>
    <row r="1" ht="68.25" customHeight="1">
      <c r="F1" s="19" t="s">
        <v>38</v>
      </c>
    </row>
    <row r="2" ht="1.5" customHeight="1"/>
    <row r="3" ht="23.25" customHeight="1" hidden="1"/>
    <row r="4" spans="1:8" ht="35.25" customHeight="1">
      <c r="A4" s="183" t="s">
        <v>37</v>
      </c>
      <c r="B4" s="184"/>
      <c r="C4" s="184"/>
      <c r="D4" s="184"/>
      <c r="E4" s="184"/>
      <c r="F4" s="184"/>
      <c r="G4" s="184"/>
      <c r="H4" s="19"/>
    </row>
    <row r="5" spans="1:7" ht="30" customHeight="1">
      <c r="A5" s="6"/>
      <c r="B5" s="6"/>
      <c r="C5" s="6"/>
      <c r="D5" s="6"/>
      <c r="E5" s="6"/>
      <c r="F5" s="6"/>
      <c r="G5" s="6"/>
    </row>
    <row r="6" spans="1:7" ht="48.75" customHeight="1">
      <c r="A6" s="20" t="s">
        <v>1</v>
      </c>
      <c r="B6" s="20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5</v>
      </c>
    </row>
    <row r="7" spans="1:7" ht="35.25" customHeight="1">
      <c r="A7" s="29" t="s">
        <v>46</v>
      </c>
      <c r="B7" s="29" t="s">
        <v>47</v>
      </c>
      <c r="C7" s="21"/>
      <c r="D7" s="29">
        <v>6000</v>
      </c>
      <c r="E7" s="29"/>
      <c r="F7" s="29">
        <v>3212</v>
      </c>
      <c r="G7" s="21"/>
    </row>
    <row r="8" spans="1:7" ht="26.25" customHeight="1">
      <c r="A8" s="20"/>
      <c r="B8" s="29" t="s">
        <v>48</v>
      </c>
      <c r="C8" s="21"/>
      <c r="D8" s="29">
        <v>5000</v>
      </c>
      <c r="E8" s="29"/>
      <c r="F8" s="29">
        <v>1472</v>
      </c>
      <c r="G8" s="21"/>
    </row>
    <row r="9" spans="1:7" ht="18.75" customHeight="1">
      <c r="A9" s="20"/>
      <c r="B9" s="29" t="s">
        <v>49</v>
      </c>
      <c r="C9" s="21"/>
      <c r="D9" s="29">
        <v>16000</v>
      </c>
      <c r="E9" s="29"/>
      <c r="F9" s="29">
        <v>5951</v>
      </c>
      <c r="G9" s="21"/>
    </row>
    <row r="10" spans="1:7" ht="19.5" customHeight="1">
      <c r="A10" s="20"/>
      <c r="B10" s="29" t="s">
        <v>50</v>
      </c>
      <c r="C10" s="21"/>
      <c r="D10" s="29">
        <v>5580</v>
      </c>
      <c r="E10" s="29"/>
      <c r="F10" s="29">
        <v>522</v>
      </c>
      <c r="G10" s="21"/>
    </row>
    <row r="11" spans="1:7" ht="18.75" customHeight="1">
      <c r="A11" s="20"/>
      <c r="B11" s="29" t="s">
        <v>51</v>
      </c>
      <c r="C11" s="21"/>
      <c r="D11" s="29">
        <v>4000</v>
      </c>
      <c r="E11" s="29"/>
      <c r="F11" s="29">
        <v>1420</v>
      </c>
      <c r="G11" s="21"/>
    </row>
    <row r="12" spans="1:7" ht="21" customHeight="1">
      <c r="A12" s="20"/>
      <c r="B12" s="29" t="s">
        <v>52</v>
      </c>
      <c r="C12" s="21"/>
      <c r="D12" s="29">
        <v>13910.4</v>
      </c>
      <c r="E12" s="29"/>
      <c r="F12" s="29">
        <v>3996.48</v>
      </c>
      <c r="G12" s="21"/>
    </row>
    <row r="13" spans="1:7" ht="20.25" customHeight="1">
      <c r="A13" s="20"/>
      <c r="B13" s="29" t="s">
        <v>53</v>
      </c>
      <c r="C13" s="21"/>
      <c r="D13" s="29">
        <v>120</v>
      </c>
      <c r="E13" s="29"/>
      <c r="F13" s="29">
        <v>30</v>
      </c>
      <c r="G13" s="21"/>
    </row>
    <row r="14" spans="1:7" ht="22.5" customHeight="1">
      <c r="A14" s="20"/>
      <c r="B14" s="29" t="s">
        <v>54</v>
      </c>
      <c r="C14" s="21"/>
      <c r="D14" s="29">
        <v>660</v>
      </c>
      <c r="E14" s="29"/>
      <c r="F14" s="29">
        <v>85</v>
      </c>
      <c r="G14" s="21"/>
    </row>
    <row r="15" spans="1:7" ht="24" customHeight="1">
      <c r="A15" s="20"/>
      <c r="B15" s="29" t="s">
        <v>55</v>
      </c>
      <c r="C15" s="21"/>
      <c r="D15" s="29">
        <v>3510</v>
      </c>
      <c r="E15" s="29"/>
      <c r="F15" s="29">
        <v>378</v>
      </c>
      <c r="G15" s="21"/>
    </row>
    <row r="16" spans="1:7" ht="22.5" customHeight="1">
      <c r="A16" s="20"/>
      <c r="B16" s="29" t="s">
        <v>56</v>
      </c>
      <c r="C16" s="21"/>
      <c r="D16" s="29">
        <v>940</v>
      </c>
      <c r="E16" s="29"/>
      <c r="F16" s="29">
        <v>141</v>
      </c>
      <c r="G16" s="21"/>
    </row>
    <row r="17" spans="1:7" ht="15.75">
      <c r="A17" s="20"/>
      <c r="B17" s="29" t="s">
        <v>57</v>
      </c>
      <c r="C17" s="21"/>
      <c r="D17" s="29">
        <v>420</v>
      </c>
      <c r="E17" s="29"/>
      <c r="F17" s="29"/>
      <c r="G17" s="21"/>
    </row>
    <row r="18" spans="1:7" ht="15.75">
      <c r="A18" s="20"/>
      <c r="B18" s="29" t="s">
        <v>58</v>
      </c>
      <c r="C18" s="21"/>
      <c r="D18" s="29">
        <v>960</v>
      </c>
      <c r="E18" s="29"/>
      <c r="F18" s="29"/>
      <c r="G18" s="21"/>
    </row>
    <row r="19" spans="1:7" ht="15.75">
      <c r="A19" s="20"/>
      <c r="B19" s="29" t="s">
        <v>59</v>
      </c>
      <c r="C19" s="21"/>
      <c r="D19" s="29">
        <v>25000</v>
      </c>
      <c r="E19" s="29"/>
      <c r="F19" s="29"/>
      <c r="G19" s="21"/>
    </row>
    <row r="20" spans="1:7" ht="15.75">
      <c r="A20" s="20"/>
      <c r="B20" s="29" t="s">
        <v>60</v>
      </c>
      <c r="C20" s="21"/>
      <c r="D20" s="29">
        <v>900</v>
      </c>
      <c r="E20" s="29"/>
      <c r="F20" s="29"/>
      <c r="G20" s="21"/>
    </row>
    <row r="21" spans="1:7" ht="15.75">
      <c r="A21" s="30"/>
      <c r="B21" s="31"/>
      <c r="C21" s="32"/>
      <c r="D21" s="31"/>
      <c r="E21" s="31"/>
      <c r="F21" s="31"/>
      <c r="G21" s="32"/>
    </row>
    <row r="22" spans="1:7" ht="15.75">
      <c r="A22" s="30"/>
      <c r="B22" s="30"/>
      <c r="C22" s="32"/>
      <c r="D22" s="32"/>
      <c r="E22" s="32"/>
      <c r="F22" s="32"/>
      <c r="G22" s="32"/>
    </row>
    <row r="23" spans="1:7" ht="15.75">
      <c r="A23" s="20"/>
      <c r="B23" s="20"/>
      <c r="C23" s="21"/>
      <c r="D23" s="21"/>
      <c r="E23" s="21"/>
      <c r="F23" s="21"/>
      <c r="G23" s="21"/>
    </row>
    <row r="24" spans="1:7" ht="15.75">
      <c r="A24" s="20"/>
      <c r="B24" s="20"/>
      <c r="C24" s="21"/>
      <c r="D24" s="21"/>
      <c r="E24" s="21"/>
      <c r="F24" s="21"/>
      <c r="G24" s="21"/>
    </row>
    <row r="25" spans="1:7" ht="15.75">
      <c r="A25" s="20"/>
      <c r="B25" s="20"/>
      <c r="C25" s="21"/>
      <c r="D25" s="21"/>
      <c r="E25" s="21"/>
      <c r="F25" s="21"/>
      <c r="G25" s="21"/>
    </row>
    <row r="26" spans="1:7" ht="15.75">
      <c r="A26" s="20"/>
      <c r="B26" s="20"/>
      <c r="C26" s="21"/>
      <c r="D26" s="21"/>
      <c r="E26" s="21"/>
      <c r="F26" s="21"/>
      <c r="G26" s="21"/>
    </row>
    <row r="27" spans="1:7" ht="15.75">
      <c r="A27" s="20"/>
      <c r="B27" s="20"/>
      <c r="C27" s="21"/>
      <c r="D27" s="21"/>
      <c r="E27" s="21"/>
      <c r="F27" s="21"/>
      <c r="G27" s="21"/>
    </row>
    <row r="28" spans="1:7" ht="15.75">
      <c r="A28" s="20"/>
      <c r="B28" s="20"/>
      <c r="C28" s="21"/>
      <c r="D28" s="21"/>
      <c r="E28" s="21"/>
      <c r="F28" s="21"/>
      <c r="G28" s="21"/>
    </row>
    <row r="29" spans="1:7" ht="15.75">
      <c r="A29" s="20"/>
      <c r="B29" s="20"/>
      <c r="C29" s="21"/>
      <c r="D29" s="21"/>
      <c r="E29" s="21"/>
      <c r="F29" s="21"/>
      <c r="G29" s="21"/>
    </row>
    <row r="30" spans="1:7" ht="15.75">
      <c r="A30" s="20"/>
      <c r="B30" s="20"/>
      <c r="C30" s="21"/>
      <c r="D30" s="21"/>
      <c r="E30" s="21"/>
      <c r="F30" s="21"/>
      <c r="G30" s="21"/>
    </row>
    <row r="31" spans="1:7" ht="15.75">
      <c r="A31" s="20"/>
      <c r="B31" s="20"/>
      <c r="C31" s="21"/>
      <c r="D31" s="21"/>
      <c r="E31" s="21"/>
      <c r="F31" s="21"/>
      <c r="G31" s="21"/>
    </row>
    <row r="32" spans="1:7" ht="15.75">
      <c r="A32" s="24"/>
      <c r="B32" s="24"/>
      <c r="C32" s="24"/>
      <c r="D32" s="24"/>
      <c r="E32" s="24"/>
      <c r="F32" s="24"/>
      <c r="G32" s="24"/>
    </row>
    <row r="33" spans="1:7" ht="15.75">
      <c r="A33" s="24"/>
      <c r="B33" s="24"/>
      <c r="C33" s="24"/>
      <c r="D33" s="24"/>
      <c r="E33" s="24"/>
      <c r="F33" s="24"/>
      <c r="G33" s="24"/>
    </row>
    <row r="34" spans="1:7" ht="15.75">
      <c r="A34" s="24"/>
      <c r="B34" s="24"/>
      <c r="C34" s="24"/>
      <c r="D34" s="24"/>
      <c r="E34" s="24"/>
      <c r="F34" s="24"/>
      <c r="G34" s="24"/>
    </row>
    <row r="35" spans="1:7" ht="15.75">
      <c r="A35" s="24"/>
      <c r="B35" s="24"/>
      <c r="C35" s="24"/>
      <c r="D35" s="24"/>
      <c r="E35" s="24"/>
      <c r="F35" s="24"/>
      <c r="G35" s="24"/>
    </row>
    <row r="38" spans="1:6" ht="15.75">
      <c r="A38" s="28" t="s">
        <v>61</v>
      </c>
      <c r="B38" s="28"/>
      <c r="C38" s="28"/>
      <c r="D38" s="28"/>
      <c r="E38" s="33"/>
      <c r="F38" s="28"/>
    </row>
    <row r="39" ht="15">
      <c r="B39" t="s">
        <v>13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zoomScale="60" zoomScaleNormal="60" zoomScalePageLayoutView="0" workbookViewId="0" topLeftCell="A1">
      <selection activeCell="A1" sqref="A1:IV6553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0" customWidth="1"/>
    <col min="6" max="6" width="30.57421875" style="0" customWidth="1"/>
    <col min="7" max="7" width="15.8515625" style="0" customWidth="1"/>
    <col min="8" max="8" width="18.8515625" style="0" customWidth="1"/>
  </cols>
  <sheetData>
    <row r="1" ht="68.25" customHeight="1">
      <c r="F1" s="19" t="s">
        <v>38</v>
      </c>
    </row>
    <row r="2" ht="25.5" customHeight="1"/>
    <row r="3" spans="1:8" ht="35.25" customHeight="1">
      <c r="A3" s="184" t="s">
        <v>97</v>
      </c>
      <c r="B3" s="184"/>
      <c r="C3" s="184"/>
      <c r="D3" s="184"/>
      <c r="E3" s="184"/>
      <c r="F3" s="184"/>
      <c r="G3" s="184"/>
      <c r="H3" s="19"/>
    </row>
    <row r="4" spans="1:7" ht="48.7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1" t="s">
        <v>98</v>
      </c>
      <c r="G4" s="21" t="s">
        <v>5</v>
      </c>
    </row>
    <row r="5" spans="1:7" ht="19.5" customHeight="1">
      <c r="A5" s="24" t="s">
        <v>99</v>
      </c>
      <c r="B5" s="24" t="s">
        <v>100</v>
      </c>
      <c r="C5" s="24"/>
      <c r="D5" s="24">
        <v>1000</v>
      </c>
      <c r="E5" s="24"/>
      <c r="F5" s="24">
        <v>660</v>
      </c>
      <c r="G5" s="24"/>
    </row>
    <row r="6" spans="1:7" ht="20.25" customHeight="1">
      <c r="A6" s="24" t="s">
        <v>101</v>
      </c>
      <c r="B6" s="24" t="s">
        <v>102</v>
      </c>
      <c r="C6" s="24"/>
      <c r="D6" s="24">
        <v>1200</v>
      </c>
      <c r="E6" s="24"/>
      <c r="F6" s="24">
        <v>0</v>
      </c>
      <c r="G6" s="24"/>
    </row>
    <row r="7" spans="1:7" ht="20.25" customHeight="1">
      <c r="A7" s="24"/>
      <c r="B7" s="24" t="s">
        <v>103</v>
      </c>
      <c r="C7" s="24"/>
      <c r="D7" s="24">
        <v>2000</v>
      </c>
      <c r="E7" s="24"/>
      <c r="F7" s="24">
        <v>500</v>
      </c>
      <c r="G7" s="24"/>
    </row>
    <row r="8" spans="1:7" ht="20.25" customHeight="1">
      <c r="A8" s="24"/>
      <c r="B8" s="24" t="s">
        <v>104</v>
      </c>
      <c r="C8" s="24"/>
      <c r="D8" s="24">
        <v>1760</v>
      </c>
      <c r="E8" s="24"/>
      <c r="F8" s="24">
        <v>0</v>
      </c>
      <c r="G8" s="61"/>
    </row>
    <row r="9" spans="1:7" ht="20.25" customHeight="1">
      <c r="A9" s="24"/>
      <c r="B9" s="24" t="s">
        <v>105</v>
      </c>
      <c r="C9" s="24"/>
      <c r="D9" s="24">
        <v>1400</v>
      </c>
      <c r="E9" s="24"/>
      <c r="F9" s="24">
        <v>0</v>
      </c>
      <c r="G9" s="24"/>
    </row>
    <row r="10" spans="1:7" ht="20.25" customHeight="1">
      <c r="A10" s="24"/>
      <c r="B10" s="24" t="s">
        <v>106</v>
      </c>
      <c r="C10" s="24"/>
      <c r="D10" s="24">
        <v>12028.08</v>
      </c>
      <c r="E10" s="24"/>
      <c r="F10" s="24">
        <v>2566.8</v>
      </c>
      <c r="G10" s="62"/>
    </row>
    <row r="11" spans="1:7" ht="20.25" customHeight="1">
      <c r="A11" s="24"/>
      <c r="B11" s="24" t="s">
        <v>107</v>
      </c>
      <c r="C11" s="24"/>
      <c r="D11" s="24">
        <v>2000</v>
      </c>
      <c r="E11" s="24"/>
      <c r="F11" s="24">
        <v>990</v>
      </c>
      <c r="G11" s="24"/>
    </row>
    <row r="12" spans="1:7" ht="20.25" customHeight="1">
      <c r="A12" s="24"/>
      <c r="B12" s="24" t="s">
        <v>108</v>
      </c>
      <c r="C12" s="24"/>
      <c r="D12" s="24">
        <v>3670</v>
      </c>
      <c r="E12" s="24"/>
      <c r="F12" s="24">
        <v>810</v>
      </c>
      <c r="G12" s="24"/>
    </row>
    <row r="13" spans="1:7" ht="20.25" customHeight="1">
      <c r="A13" s="24"/>
      <c r="B13" s="24"/>
      <c r="C13" s="24"/>
      <c r="D13" s="24"/>
      <c r="E13" s="24"/>
      <c r="F13" s="24"/>
      <c r="G13" s="24"/>
    </row>
    <row r="14" spans="1:7" ht="20.25" customHeight="1">
      <c r="A14" s="24"/>
      <c r="B14" s="24" t="s">
        <v>109</v>
      </c>
      <c r="C14" s="24"/>
      <c r="D14" s="24">
        <v>110</v>
      </c>
      <c r="E14" s="24"/>
      <c r="F14" s="24">
        <v>0</v>
      </c>
      <c r="G14" s="24"/>
    </row>
    <row r="15" spans="1:7" ht="20.25" customHeight="1">
      <c r="A15" s="24"/>
      <c r="B15" s="24" t="s">
        <v>110</v>
      </c>
      <c r="C15" s="24"/>
      <c r="D15" s="24">
        <v>630</v>
      </c>
      <c r="E15" s="24"/>
      <c r="F15" s="24">
        <v>175</v>
      </c>
      <c r="G15" s="24"/>
    </row>
    <row r="16" spans="1:7" ht="19.5" customHeight="1">
      <c r="A16" s="24"/>
      <c r="B16" s="24" t="s">
        <v>111</v>
      </c>
      <c r="C16" s="24"/>
      <c r="D16" s="24">
        <v>70</v>
      </c>
      <c r="E16" s="24"/>
      <c r="F16" s="24">
        <v>0</v>
      </c>
      <c r="G16" s="62"/>
    </row>
    <row r="17" spans="1:7" ht="15.75">
      <c r="A17" s="24"/>
      <c r="B17" s="24" t="s">
        <v>112</v>
      </c>
      <c r="C17" s="24"/>
      <c r="D17" s="24">
        <v>357</v>
      </c>
      <c r="E17" s="24"/>
      <c r="F17" s="24">
        <v>0</v>
      </c>
      <c r="G17" s="24"/>
    </row>
    <row r="18" spans="1:7" ht="15.75">
      <c r="A18" s="24"/>
      <c r="B18" s="24" t="s">
        <v>113</v>
      </c>
      <c r="C18" s="24"/>
      <c r="D18" s="24">
        <v>10000</v>
      </c>
      <c r="E18" s="24"/>
      <c r="F18" s="24">
        <v>2220</v>
      </c>
      <c r="G18" s="24"/>
    </row>
    <row r="19" spans="1:7" ht="15.75">
      <c r="A19" s="24"/>
      <c r="B19" s="24" t="s">
        <v>114</v>
      </c>
      <c r="C19" s="24"/>
      <c r="D19" s="24">
        <v>48</v>
      </c>
      <c r="E19" s="24"/>
      <c r="F19" s="24">
        <v>0</v>
      </c>
      <c r="G19" s="62"/>
    </row>
    <row r="20" spans="1:7" ht="15.75">
      <c r="A20" s="24"/>
      <c r="B20" s="24" t="s">
        <v>115</v>
      </c>
      <c r="C20" s="24"/>
      <c r="D20" s="24">
        <v>120</v>
      </c>
      <c r="E20" s="24"/>
      <c r="F20" s="24">
        <v>120</v>
      </c>
      <c r="G20" s="24"/>
    </row>
    <row r="21" spans="1:7" ht="15.75">
      <c r="A21" s="63"/>
      <c r="B21" s="63"/>
      <c r="C21" s="63"/>
      <c r="D21" s="63"/>
      <c r="E21" s="63"/>
      <c r="F21" s="63"/>
      <c r="G21" s="63"/>
    </row>
    <row r="22" spans="1:7" ht="15.75">
      <c r="A22" s="63" t="s">
        <v>116</v>
      </c>
      <c r="B22" s="63"/>
      <c r="C22" s="63"/>
      <c r="D22" s="63"/>
      <c r="E22" s="63"/>
      <c r="F22" s="63"/>
      <c r="G22" s="63"/>
    </row>
    <row r="24" spans="1:6" ht="15.75">
      <c r="A24" s="28" t="s">
        <v>117</v>
      </c>
      <c r="B24" s="28"/>
      <c r="C24" s="28"/>
      <c r="D24" s="28"/>
      <c r="E24" s="28"/>
      <c r="F24" s="28"/>
    </row>
    <row r="25" ht="15">
      <c r="B25" t="s">
        <v>13</v>
      </c>
    </row>
    <row r="28" ht="15">
      <c r="B28" t="s">
        <v>13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7" sqref="G7:G9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0" customWidth="1"/>
    <col min="6" max="6" width="30.57421875" style="0" customWidth="1"/>
    <col min="7" max="7" width="15.8515625" style="0" customWidth="1"/>
    <col min="8" max="8" width="18.8515625" style="0" customWidth="1"/>
  </cols>
  <sheetData>
    <row r="1" ht="68.25" customHeight="1">
      <c r="F1" s="5" t="s">
        <v>0</v>
      </c>
    </row>
    <row r="2" ht="25.5" customHeight="1"/>
    <row r="3" ht="23.25" customHeight="1"/>
    <row r="4" spans="1:8" ht="66.75" customHeight="1">
      <c r="A4" s="183" t="s">
        <v>37</v>
      </c>
      <c r="B4" s="184"/>
      <c r="C4" s="184"/>
      <c r="D4" s="184"/>
      <c r="E4" s="184"/>
      <c r="F4" s="184"/>
      <c r="G4" s="184"/>
      <c r="H4" s="5"/>
    </row>
    <row r="5" spans="1:7" ht="30" customHeight="1">
      <c r="A5" s="6"/>
      <c r="B5" s="6"/>
      <c r="C5" s="6"/>
      <c r="D5" s="6"/>
      <c r="E5" s="6"/>
      <c r="F5" s="6"/>
      <c r="G5" s="6"/>
    </row>
    <row r="6" spans="1:7" ht="48.75" customHeight="1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5</v>
      </c>
    </row>
    <row r="7" spans="1:7" ht="36.75" customHeight="1">
      <c r="A7" s="224" t="s">
        <v>7</v>
      </c>
      <c r="B7" s="9" t="s">
        <v>8</v>
      </c>
      <c r="C7" s="9"/>
      <c r="D7" s="9">
        <v>5000</v>
      </c>
      <c r="E7" s="9"/>
      <c r="F7" s="9">
        <v>4517</v>
      </c>
      <c r="G7" s="9"/>
    </row>
    <row r="8" spans="1:7" ht="20.25" customHeight="1">
      <c r="A8" s="225"/>
      <c r="B8" s="9" t="s">
        <v>9</v>
      </c>
      <c r="C8" s="9"/>
      <c r="D8" s="9">
        <v>1000</v>
      </c>
      <c r="E8" s="9"/>
      <c r="F8" s="9">
        <v>814</v>
      </c>
      <c r="G8" s="9"/>
    </row>
    <row r="9" spans="1:7" ht="19.5" customHeight="1">
      <c r="A9" s="225"/>
      <c r="B9" s="9" t="s">
        <v>10</v>
      </c>
      <c r="C9" s="10"/>
      <c r="D9" s="10">
        <v>10</v>
      </c>
      <c r="E9" s="9"/>
      <c r="F9" s="10"/>
      <c r="G9" s="9"/>
    </row>
    <row r="10" spans="1:7" ht="18.75" customHeight="1">
      <c r="A10" s="226"/>
      <c r="B10" s="9"/>
      <c r="C10" s="9"/>
      <c r="D10" s="9"/>
      <c r="E10" s="9"/>
      <c r="F10" s="9"/>
      <c r="G10" s="9"/>
    </row>
    <row r="13" spans="1:6" ht="15.75">
      <c r="A13" s="11" t="s">
        <v>11</v>
      </c>
      <c r="B13" s="11"/>
      <c r="C13" s="11"/>
      <c r="D13" s="11"/>
      <c r="E13" s="11"/>
      <c r="F13" s="11" t="s">
        <v>12</v>
      </c>
    </row>
    <row r="14" ht="15">
      <c r="B14" t="s">
        <v>13</v>
      </c>
    </row>
  </sheetData>
  <sheetProtection/>
  <mergeCells count="2">
    <mergeCell ref="A4:G4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7" sqref="G7:G11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0" customWidth="1"/>
    <col min="6" max="6" width="30.57421875" style="0" customWidth="1"/>
    <col min="7" max="7" width="15.8515625" style="0" customWidth="1"/>
    <col min="8" max="8" width="18.8515625" style="0" customWidth="1"/>
  </cols>
  <sheetData>
    <row r="1" ht="68.25" customHeight="1">
      <c r="F1" s="19" t="s">
        <v>38</v>
      </c>
    </row>
    <row r="2" ht="25.5" customHeight="1"/>
    <row r="3" ht="23.25" customHeight="1"/>
    <row r="4" spans="1:8" ht="35.25" customHeight="1">
      <c r="A4" s="183" t="s">
        <v>37</v>
      </c>
      <c r="B4" s="184"/>
      <c r="C4" s="184"/>
      <c r="D4" s="184"/>
      <c r="E4" s="184"/>
      <c r="F4" s="184"/>
      <c r="G4" s="184"/>
      <c r="H4" s="19"/>
    </row>
    <row r="5" spans="1:7" ht="30" customHeight="1">
      <c r="A5" s="6"/>
      <c r="B5" s="6"/>
      <c r="C5" s="6"/>
      <c r="D5" s="6"/>
      <c r="E5" s="6"/>
      <c r="F5" s="6"/>
      <c r="G5" s="6"/>
    </row>
    <row r="6" spans="1:7" ht="48.75" customHeight="1">
      <c r="A6" s="20" t="s">
        <v>1</v>
      </c>
      <c r="B6" s="20" t="s">
        <v>2</v>
      </c>
      <c r="C6" s="21" t="s">
        <v>3</v>
      </c>
      <c r="D6" s="21" t="s">
        <v>4</v>
      </c>
      <c r="E6" s="21" t="s">
        <v>5</v>
      </c>
      <c r="F6" s="21" t="s">
        <v>39</v>
      </c>
      <c r="G6" s="21" t="s">
        <v>5</v>
      </c>
    </row>
    <row r="7" spans="1:7" ht="34.5" customHeight="1">
      <c r="A7" s="22" t="s">
        <v>40</v>
      </c>
      <c r="B7" s="23" t="s">
        <v>41</v>
      </c>
      <c r="C7" s="24"/>
      <c r="D7" s="24">
        <v>30000</v>
      </c>
      <c r="E7" s="25"/>
      <c r="F7" s="24">
        <v>6558</v>
      </c>
      <c r="G7" s="26"/>
    </row>
    <row r="8" spans="1:7" ht="20.25" customHeight="1">
      <c r="A8" s="24"/>
      <c r="B8" s="23" t="s">
        <v>42</v>
      </c>
      <c r="C8" s="24"/>
      <c r="D8" s="24"/>
      <c r="E8" s="25"/>
      <c r="F8" s="24">
        <v>0</v>
      </c>
      <c r="G8" s="26"/>
    </row>
    <row r="9" spans="1:7" ht="19.5" customHeight="1">
      <c r="A9" s="24"/>
      <c r="B9" s="23" t="s">
        <v>27</v>
      </c>
      <c r="C9" s="24"/>
      <c r="D9" s="24">
        <v>1000</v>
      </c>
      <c r="E9" s="25"/>
      <c r="F9" s="24">
        <v>1000</v>
      </c>
      <c r="G9" s="24"/>
    </row>
    <row r="10" spans="1:7" ht="19.5" customHeight="1">
      <c r="A10" s="24"/>
      <c r="B10" s="23" t="s">
        <v>43</v>
      </c>
      <c r="C10" s="24"/>
      <c r="D10" s="24">
        <v>0</v>
      </c>
      <c r="E10" s="25"/>
      <c r="F10" s="24">
        <v>0</v>
      </c>
      <c r="G10" s="24"/>
    </row>
    <row r="11" spans="1:7" ht="18.75" customHeight="1">
      <c r="A11" s="24"/>
      <c r="B11" s="23" t="s">
        <v>44</v>
      </c>
      <c r="C11" s="24"/>
      <c r="D11" s="24">
        <v>5500</v>
      </c>
      <c r="E11" s="27"/>
      <c r="F11" s="24">
        <v>1306</v>
      </c>
      <c r="G11" s="24"/>
    </row>
    <row r="14" spans="1:6" ht="15.75">
      <c r="A14" s="28" t="s">
        <v>45</v>
      </c>
      <c r="B14" s="28"/>
      <c r="C14" s="28"/>
      <c r="D14" s="28"/>
      <c r="E14" s="28"/>
      <c r="F14" s="28"/>
    </row>
    <row r="15" ht="15">
      <c r="B15" t="s">
        <v>13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zoomScale="60" zoomScaleNormal="60" zoomScalePageLayoutView="0" workbookViewId="0" topLeftCell="A1">
      <selection activeCell="G5" sqref="G5:G22"/>
    </sheetView>
  </sheetViews>
  <sheetFormatPr defaultColWidth="9.140625" defaultRowHeight="15"/>
  <cols>
    <col min="1" max="1" width="36.8515625" style="108" customWidth="1"/>
    <col min="2" max="2" width="23.7109375" style="108" customWidth="1"/>
    <col min="3" max="3" width="11.140625" style="108" customWidth="1"/>
    <col min="4" max="4" width="12.7109375" style="108" customWidth="1"/>
    <col min="5" max="5" width="12.57421875" style="108" customWidth="1"/>
    <col min="6" max="6" width="15.7109375" style="108" customWidth="1"/>
    <col min="7" max="7" width="15.8515625" style="108" customWidth="1"/>
    <col min="8" max="8" width="18.8515625" style="108" customWidth="1"/>
    <col min="9" max="16384" width="9.140625" style="108" customWidth="1"/>
  </cols>
  <sheetData>
    <row r="1" ht="133.5" customHeight="1">
      <c r="F1" s="109" t="s">
        <v>147</v>
      </c>
    </row>
    <row r="2" spans="1:8" ht="64.5" customHeight="1">
      <c r="A2" s="227" t="s">
        <v>148</v>
      </c>
      <c r="B2" s="227"/>
      <c r="C2" s="227"/>
      <c r="D2" s="227"/>
      <c r="E2" s="227"/>
      <c r="F2" s="227"/>
      <c r="G2" s="227"/>
      <c r="H2" s="109"/>
    </row>
    <row r="3" spans="1:7" ht="30" customHeight="1" hidden="1">
      <c r="A3" s="110"/>
      <c r="B3" s="110"/>
      <c r="C3" s="110"/>
      <c r="D3" s="110"/>
      <c r="E3" s="110"/>
      <c r="F3" s="110"/>
      <c r="G3" s="110"/>
    </row>
    <row r="4" spans="1:7" ht="48.75" customHeight="1">
      <c r="A4" s="111" t="s">
        <v>1</v>
      </c>
      <c r="B4" s="111" t="s">
        <v>2</v>
      </c>
      <c r="C4" s="112" t="s">
        <v>3</v>
      </c>
      <c r="D4" s="112" t="s">
        <v>4</v>
      </c>
      <c r="E4" s="112" t="s">
        <v>5</v>
      </c>
      <c r="F4" s="112" t="s">
        <v>149</v>
      </c>
      <c r="G4" s="112" t="s">
        <v>5</v>
      </c>
    </row>
    <row r="5" spans="1:7" ht="54" customHeight="1">
      <c r="A5" s="113" t="s">
        <v>150</v>
      </c>
      <c r="B5" s="114" t="s">
        <v>151</v>
      </c>
      <c r="C5" s="115"/>
      <c r="D5" s="116">
        <f>30+30</f>
        <v>60</v>
      </c>
      <c r="E5" s="117"/>
      <c r="F5" s="115">
        <v>0</v>
      </c>
      <c r="G5" s="117"/>
    </row>
    <row r="6" spans="1:7" ht="20.25" customHeight="1">
      <c r="A6" s="118"/>
      <c r="B6" s="114" t="s">
        <v>17</v>
      </c>
      <c r="C6" s="115"/>
      <c r="D6" s="116">
        <v>380</v>
      </c>
      <c r="E6" s="117"/>
      <c r="F6" s="115">
        <v>35</v>
      </c>
      <c r="G6" s="117"/>
    </row>
    <row r="7" spans="1:7" ht="19.5" customHeight="1">
      <c r="A7" s="118"/>
      <c r="B7" s="114" t="s">
        <v>152</v>
      </c>
      <c r="C7" s="115"/>
      <c r="D7" s="116">
        <v>10</v>
      </c>
      <c r="E7" s="119"/>
      <c r="F7" s="115">
        <v>0</v>
      </c>
      <c r="G7" s="117"/>
    </row>
    <row r="8" spans="1:7" ht="15.75">
      <c r="A8" s="118"/>
      <c r="B8" s="114" t="s">
        <v>153</v>
      </c>
      <c r="C8" s="115"/>
      <c r="D8" s="116">
        <v>0</v>
      </c>
      <c r="E8" s="117"/>
      <c r="F8" s="115">
        <v>0</v>
      </c>
      <c r="G8" s="119"/>
    </row>
    <row r="9" spans="1:7" ht="15.75">
      <c r="A9" s="118"/>
      <c r="B9" s="114" t="s">
        <v>75</v>
      </c>
      <c r="C9" s="120"/>
      <c r="D9" s="116">
        <v>0</v>
      </c>
      <c r="E9" s="117"/>
      <c r="F9" s="120">
        <v>0</v>
      </c>
      <c r="G9" s="117"/>
    </row>
    <row r="10" spans="1:7" ht="15.75">
      <c r="A10" s="118"/>
      <c r="B10" s="114" t="s">
        <v>154</v>
      </c>
      <c r="C10" s="115"/>
      <c r="D10" s="116">
        <f>15+15+40+70+60+60+60+60</f>
        <v>380</v>
      </c>
      <c r="E10" s="117"/>
      <c r="F10" s="115">
        <v>64</v>
      </c>
      <c r="G10" s="117"/>
    </row>
    <row r="11" spans="1:7" ht="15.75">
      <c r="A11" s="118"/>
      <c r="B11" s="114" t="s">
        <v>155</v>
      </c>
      <c r="C11" s="115"/>
      <c r="D11" s="116">
        <f>1</f>
        <v>1</v>
      </c>
      <c r="E11" s="119"/>
      <c r="F11" s="115">
        <v>0</v>
      </c>
      <c r="G11" s="117"/>
    </row>
    <row r="12" spans="1:7" ht="15.75">
      <c r="A12" s="118"/>
      <c r="B12" s="114" t="s">
        <v>156</v>
      </c>
      <c r="C12" s="115"/>
      <c r="D12" s="116">
        <f>30+90+100+75</f>
        <v>295</v>
      </c>
      <c r="E12" s="119"/>
      <c r="F12" s="115">
        <v>0</v>
      </c>
      <c r="G12" s="117"/>
    </row>
    <row r="13" spans="1:7" ht="15.75">
      <c r="A13" s="118"/>
      <c r="B13" s="114" t="s">
        <v>66</v>
      </c>
      <c r="C13" s="115"/>
      <c r="D13" s="116">
        <v>6000</v>
      </c>
      <c r="E13" s="117"/>
      <c r="F13" s="115">
        <v>0</v>
      </c>
      <c r="G13" s="117"/>
    </row>
    <row r="14" spans="1:7" ht="15.75">
      <c r="A14" s="118"/>
      <c r="B14" s="114" t="s">
        <v>69</v>
      </c>
      <c r="C14" s="115"/>
      <c r="D14" s="116">
        <f>270+270+270+270+130</f>
        <v>1210</v>
      </c>
      <c r="E14" s="117"/>
      <c r="F14" s="115">
        <v>100</v>
      </c>
      <c r="G14" s="119"/>
    </row>
    <row r="15" spans="1:7" ht="15.75">
      <c r="A15" s="118"/>
      <c r="B15" s="114" t="s">
        <v>27</v>
      </c>
      <c r="C15" s="115"/>
      <c r="D15" s="116">
        <v>6000</v>
      </c>
      <c r="E15" s="117"/>
      <c r="F15" s="115">
        <v>2300</v>
      </c>
      <c r="G15" s="117"/>
    </row>
    <row r="16" spans="1:7" ht="15.75">
      <c r="A16" s="118"/>
      <c r="B16" s="114" t="s">
        <v>157</v>
      </c>
      <c r="C16" s="115"/>
      <c r="D16" s="116">
        <v>0</v>
      </c>
      <c r="E16" s="117"/>
      <c r="F16" s="115">
        <v>0</v>
      </c>
      <c r="G16" s="117"/>
    </row>
    <row r="17" spans="1:7" ht="15.75">
      <c r="A17" s="118"/>
      <c r="B17" s="114" t="s">
        <v>44</v>
      </c>
      <c r="C17" s="115"/>
      <c r="D17" s="116">
        <f>3000</f>
        <v>3000</v>
      </c>
      <c r="E17" s="117"/>
      <c r="F17" s="115">
        <v>1200</v>
      </c>
      <c r="G17" s="117"/>
    </row>
    <row r="18" spans="1:7" ht="15.75">
      <c r="A18" s="118"/>
      <c r="B18" s="114" t="s">
        <v>158</v>
      </c>
      <c r="C18" s="115"/>
      <c r="D18" s="116">
        <f>1573.2+55.2+750.72+574.08+331.2+331.2</f>
        <v>3615.5999999999995</v>
      </c>
      <c r="E18" s="119"/>
      <c r="F18" s="115">
        <v>640.32</v>
      </c>
      <c r="G18" s="119"/>
    </row>
    <row r="19" spans="1:7" ht="15.75">
      <c r="A19" s="118"/>
      <c r="B19" s="114" t="s">
        <v>30</v>
      </c>
      <c r="C19" s="115"/>
      <c r="D19" s="116">
        <f>410+450+490+470+470+220+60+60</f>
        <v>2630</v>
      </c>
      <c r="E19" s="119"/>
      <c r="F19" s="115">
        <v>290</v>
      </c>
      <c r="G19" s="119"/>
    </row>
    <row r="20" spans="1:7" ht="15.75">
      <c r="A20" s="118"/>
      <c r="B20" s="114" t="s">
        <v>92</v>
      </c>
      <c r="C20" s="115"/>
      <c r="D20" s="116">
        <f>80+120+440+440+480</f>
        <v>1560</v>
      </c>
      <c r="E20" s="117"/>
      <c r="F20" s="115">
        <v>0</v>
      </c>
      <c r="G20" s="117"/>
    </row>
    <row r="21" spans="1:7" ht="15.75">
      <c r="A21" s="118"/>
      <c r="B21" s="114" t="s">
        <v>159</v>
      </c>
      <c r="C21" s="115"/>
      <c r="D21" s="116">
        <f>3000</f>
        <v>3000</v>
      </c>
      <c r="E21" s="117"/>
      <c r="F21" s="115">
        <v>0</v>
      </c>
      <c r="G21" s="117"/>
    </row>
    <row r="22" spans="1:7" ht="15.75">
      <c r="A22" s="121"/>
      <c r="B22" s="114" t="s">
        <v>160</v>
      </c>
      <c r="C22" s="115"/>
      <c r="D22" s="116">
        <f>480+440+320+60+60</f>
        <v>1360</v>
      </c>
      <c r="E22" s="119"/>
      <c r="F22" s="115">
        <v>250</v>
      </c>
      <c r="G22" s="117"/>
    </row>
    <row r="23" spans="1:7" ht="15.75">
      <c r="A23" s="122"/>
      <c r="B23" s="123"/>
      <c r="C23" s="122"/>
      <c r="D23" s="124"/>
      <c r="E23" s="125"/>
      <c r="F23" s="110"/>
      <c r="G23" s="126"/>
    </row>
    <row r="24" spans="1:3" ht="15.75">
      <c r="A24" s="127" t="s">
        <v>161</v>
      </c>
      <c r="B24" s="128"/>
      <c r="C24" s="129"/>
    </row>
    <row r="25" spans="1:3" ht="15.75">
      <c r="A25" s="127"/>
      <c r="B25" s="128"/>
      <c r="C25" s="110"/>
    </row>
    <row r="26" spans="1:2" ht="15.75">
      <c r="A26" s="130" t="s">
        <v>162</v>
      </c>
      <c r="B26" s="131"/>
    </row>
    <row r="28" ht="15.75">
      <c r="B28" s="128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="70" zoomScaleNormal="70" zoomScalePageLayoutView="0" workbookViewId="0" topLeftCell="A4">
      <selection activeCell="C6" sqref="C6:C10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0" customWidth="1"/>
    <col min="6" max="6" width="30.57421875" style="0" customWidth="1"/>
    <col min="7" max="7" width="15.8515625" style="0" customWidth="1"/>
    <col min="8" max="8" width="18.8515625" style="0" customWidth="1"/>
  </cols>
  <sheetData>
    <row r="1" ht="68.25" customHeight="1">
      <c r="F1" s="5" t="s">
        <v>0</v>
      </c>
    </row>
    <row r="2" ht="25.5" customHeight="1"/>
    <row r="3" spans="1:8" ht="35.25" customHeight="1">
      <c r="A3" s="183" t="s">
        <v>188</v>
      </c>
      <c r="B3" s="184"/>
      <c r="C3" s="184"/>
      <c r="D3" s="184"/>
      <c r="E3" s="184"/>
      <c r="F3" s="184"/>
      <c r="G3" s="184"/>
      <c r="H3" s="5"/>
    </row>
    <row r="4" spans="1:7" ht="30" customHeight="1">
      <c r="A4" s="6"/>
      <c r="B4" s="6"/>
      <c r="C4" s="6"/>
      <c r="D4" s="6"/>
      <c r="E4" s="6"/>
      <c r="F4" s="6"/>
      <c r="G4" s="6"/>
    </row>
    <row r="5" spans="1:7" ht="48.75" customHeight="1">
      <c r="A5" s="7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63</v>
      </c>
      <c r="G5" s="8" t="s">
        <v>5</v>
      </c>
    </row>
    <row r="6" spans="1:7" ht="33" customHeight="1">
      <c r="A6" s="152" t="s">
        <v>189</v>
      </c>
      <c r="B6" s="9" t="s">
        <v>190</v>
      </c>
      <c r="C6" s="9"/>
      <c r="D6" s="9"/>
      <c r="E6" s="9"/>
      <c r="F6" s="9">
        <v>2000</v>
      </c>
      <c r="G6" s="9"/>
    </row>
    <row r="7" spans="1:7" ht="21.75" customHeight="1">
      <c r="A7" s="152"/>
      <c r="B7" s="9" t="s">
        <v>191</v>
      </c>
      <c r="C7" s="9"/>
      <c r="D7" s="9"/>
      <c r="E7" s="9"/>
      <c r="F7" s="9">
        <v>36</v>
      </c>
      <c r="G7" s="9"/>
    </row>
    <row r="8" spans="1:7" ht="20.25" customHeight="1">
      <c r="A8" s="9"/>
      <c r="B8" s="9" t="s">
        <v>66</v>
      </c>
      <c r="C8" s="9"/>
      <c r="D8" s="9">
        <v>1000</v>
      </c>
      <c r="E8" s="9"/>
      <c r="F8" s="9">
        <v>117</v>
      </c>
      <c r="G8" s="9"/>
    </row>
    <row r="9" spans="1:7" ht="20.25" customHeight="1">
      <c r="A9" s="9"/>
      <c r="B9" s="9" t="s">
        <v>44</v>
      </c>
      <c r="C9" s="9"/>
      <c r="D9" s="9">
        <v>2000</v>
      </c>
      <c r="E9" s="9"/>
      <c r="F9" s="9">
        <v>1767</v>
      </c>
      <c r="G9" s="9"/>
    </row>
    <row r="10" spans="1:7" ht="20.25" customHeight="1">
      <c r="A10" s="9"/>
      <c r="B10" s="9" t="s">
        <v>76</v>
      </c>
      <c r="C10" s="9"/>
      <c r="D10" s="9">
        <v>500</v>
      </c>
      <c r="E10" s="9"/>
      <c r="F10" s="9"/>
      <c r="G10" s="9"/>
    </row>
    <row r="11" spans="1:7" ht="20.25" customHeight="1">
      <c r="A11" s="9"/>
      <c r="B11" s="9" t="s">
        <v>27</v>
      </c>
      <c r="C11" s="9"/>
      <c r="D11" s="9">
        <v>1000</v>
      </c>
      <c r="E11" s="9"/>
      <c r="F11" s="9">
        <v>1000</v>
      </c>
      <c r="G11" s="9"/>
    </row>
    <row r="12" spans="1:7" ht="20.25" customHeight="1">
      <c r="A12" s="9"/>
      <c r="B12" s="9" t="s">
        <v>17</v>
      </c>
      <c r="C12" s="9"/>
      <c r="D12" s="9">
        <v>25</v>
      </c>
      <c r="E12" s="9"/>
      <c r="F12" s="9"/>
      <c r="G12" s="9"/>
    </row>
    <row r="13" spans="1:7" ht="20.25" customHeight="1">
      <c r="A13" s="9"/>
      <c r="B13" s="9" t="s">
        <v>34</v>
      </c>
      <c r="C13" s="9"/>
      <c r="D13" s="9">
        <v>1200</v>
      </c>
      <c r="E13" s="9"/>
      <c r="F13" s="9">
        <v>279</v>
      </c>
      <c r="G13" s="9"/>
    </row>
    <row r="14" spans="1:7" ht="20.25" customHeight="1">
      <c r="A14" s="9"/>
      <c r="B14" s="9" t="s">
        <v>192</v>
      </c>
      <c r="C14" s="9"/>
      <c r="D14" s="9">
        <v>1900</v>
      </c>
      <c r="E14" s="9"/>
      <c r="F14" s="9">
        <v>274</v>
      </c>
      <c r="G14" s="9"/>
    </row>
    <row r="15" spans="1:7" ht="20.25" customHeight="1">
      <c r="A15" s="9"/>
      <c r="B15" s="9" t="s">
        <v>33</v>
      </c>
      <c r="C15" s="9"/>
      <c r="D15" s="9">
        <v>720</v>
      </c>
      <c r="E15" s="9"/>
      <c r="F15" s="9"/>
      <c r="G15" s="9"/>
    </row>
    <row r="16" spans="1:7" ht="20.25" customHeight="1">
      <c r="A16" s="9"/>
      <c r="B16" s="9" t="s">
        <v>69</v>
      </c>
      <c r="C16" s="9"/>
      <c r="D16" s="9">
        <v>1510</v>
      </c>
      <c r="E16" s="9"/>
      <c r="F16" s="9">
        <v>164</v>
      </c>
      <c r="G16" s="9"/>
    </row>
    <row r="17" spans="1:7" ht="20.25" customHeight="1">
      <c r="A17" s="9"/>
      <c r="B17" s="9" t="s">
        <v>79</v>
      </c>
      <c r="C17" s="9"/>
      <c r="D17" s="9"/>
      <c r="E17" s="9"/>
      <c r="F17" s="9"/>
      <c r="G17" s="9"/>
    </row>
    <row r="18" spans="1:7" ht="20.25" customHeight="1">
      <c r="A18" s="9"/>
      <c r="B18" s="9" t="s">
        <v>22</v>
      </c>
      <c r="C18" s="9"/>
      <c r="D18" s="9">
        <v>105</v>
      </c>
      <c r="E18" s="9"/>
      <c r="F18" s="9"/>
      <c r="G18" s="9"/>
    </row>
    <row r="19" spans="1:7" ht="20.25" customHeight="1">
      <c r="A19" s="9"/>
      <c r="B19" s="9" t="s">
        <v>29</v>
      </c>
      <c r="C19" s="9"/>
      <c r="D19" s="9">
        <v>2980.8</v>
      </c>
      <c r="E19" s="9"/>
      <c r="F19" s="9">
        <v>342.24</v>
      </c>
      <c r="G19" s="9"/>
    </row>
    <row r="20" spans="1:7" ht="20.25" customHeight="1">
      <c r="A20" s="9"/>
      <c r="B20" s="9" t="s">
        <v>193</v>
      </c>
      <c r="C20" s="9"/>
      <c r="D20" s="9"/>
      <c r="E20" s="9"/>
      <c r="F20" s="9">
        <v>21</v>
      </c>
      <c r="G20" s="9"/>
    </row>
    <row r="21" spans="1:7" ht="18.75" customHeight="1">
      <c r="A21" s="9"/>
      <c r="B21" s="9" t="s">
        <v>194</v>
      </c>
      <c r="C21" s="9"/>
      <c r="D21" s="9">
        <v>90</v>
      </c>
      <c r="E21" s="9"/>
      <c r="F21" s="9">
        <v>90</v>
      </c>
      <c r="G21" s="9"/>
    </row>
    <row r="22" spans="1:7" ht="15.75">
      <c r="A22" s="9"/>
      <c r="B22" s="9"/>
      <c r="C22" s="9"/>
      <c r="D22" s="9"/>
      <c r="E22" s="9"/>
      <c r="F22" s="9"/>
      <c r="G22" s="9"/>
    </row>
    <row r="23" spans="1:6" ht="15.75">
      <c r="A23" s="11" t="s">
        <v>11</v>
      </c>
      <c r="B23" s="11"/>
      <c r="C23" s="11"/>
      <c r="D23" s="11" t="s">
        <v>195</v>
      </c>
      <c r="E23" s="11"/>
      <c r="F23" s="11"/>
    </row>
    <row r="24" ht="15">
      <c r="B24" t="s">
        <v>13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="70" zoomScaleNormal="70" zoomScalePageLayoutView="0" workbookViewId="0" topLeftCell="A7">
      <selection activeCell="C6" sqref="C6:C10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0" customWidth="1"/>
    <col min="6" max="6" width="30.57421875" style="0" customWidth="1"/>
    <col min="7" max="7" width="15.8515625" style="0" customWidth="1"/>
    <col min="8" max="8" width="18.8515625" style="0" customWidth="1"/>
  </cols>
  <sheetData>
    <row r="1" ht="68.25" customHeight="1">
      <c r="F1" s="5" t="s">
        <v>0</v>
      </c>
    </row>
    <row r="2" ht="25.5" customHeight="1"/>
    <row r="3" spans="1:8" ht="35.25" customHeight="1">
      <c r="A3" s="228" t="s">
        <v>188</v>
      </c>
      <c r="B3" s="221"/>
      <c r="C3" s="221"/>
      <c r="D3" s="221"/>
      <c r="E3" s="221"/>
      <c r="F3" s="221"/>
      <c r="G3" s="221"/>
      <c r="H3" s="5"/>
    </row>
    <row r="4" spans="1:7" ht="30" customHeight="1">
      <c r="A4" s="6"/>
      <c r="B4" s="6"/>
      <c r="C4" s="6"/>
      <c r="D4" s="6"/>
      <c r="E4" s="6"/>
      <c r="F4" s="6"/>
      <c r="G4" s="6"/>
    </row>
    <row r="5" spans="1:7" ht="48.75" customHeight="1">
      <c r="A5" s="7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63</v>
      </c>
      <c r="G5" s="8" t="s">
        <v>5</v>
      </c>
    </row>
    <row r="6" spans="1:7" ht="33" customHeight="1">
      <c r="A6" s="152" t="s">
        <v>196</v>
      </c>
      <c r="B6" s="9" t="s">
        <v>190</v>
      </c>
      <c r="C6" s="9"/>
      <c r="D6" s="9">
        <v>11000</v>
      </c>
      <c r="E6" s="9"/>
      <c r="F6" s="9">
        <v>3601</v>
      </c>
      <c r="G6" s="9"/>
    </row>
    <row r="7" spans="1:7" ht="20.25" customHeight="1">
      <c r="A7" s="9"/>
      <c r="B7" s="9" t="s">
        <v>66</v>
      </c>
      <c r="C7" s="9"/>
      <c r="D7" s="9">
        <v>7700</v>
      </c>
      <c r="E7" s="9"/>
      <c r="F7" s="9">
        <v>917</v>
      </c>
      <c r="G7" s="9"/>
    </row>
    <row r="8" spans="1:7" ht="20.25" customHeight="1">
      <c r="A8" s="9"/>
      <c r="B8" s="9" t="s">
        <v>44</v>
      </c>
      <c r="C8" s="9"/>
      <c r="D8" s="9">
        <v>19000</v>
      </c>
      <c r="E8" s="9"/>
      <c r="F8" s="9">
        <v>3918</v>
      </c>
      <c r="G8" s="9"/>
    </row>
    <row r="9" spans="1:7" ht="20.25" customHeight="1">
      <c r="A9" s="9"/>
      <c r="B9" s="9" t="s">
        <v>76</v>
      </c>
      <c r="C9" s="9"/>
      <c r="D9" s="9">
        <v>1280</v>
      </c>
      <c r="E9" s="9"/>
      <c r="F9" s="9"/>
      <c r="G9" s="9"/>
    </row>
    <row r="10" spans="1:7" ht="20.25" customHeight="1">
      <c r="A10" s="9"/>
      <c r="B10" s="9" t="s">
        <v>27</v>
      </c>
      <c r="C10" s="9"/>
      <c r="D10" s="9">
        <v>8000</v>
      </c>
      <c r="E10" s="9"/>
      <c r="F10" s="9">
        <v>4523</v>
      </c>
      <c r="G10" s="9"/>
    </row>
    <row r="11" spans="1:7" ht="20.25" customHeight="1">
      <c r="A11" s="9"/>
      <c r="B11" s="9" t="s">
        <v>17</v>
      </c>
      <c r="C11" s="9"/>
      <c r="D11" s="9">
        <v>150</v>
      </c>
      <c r="E11" s="9"/>
      <c r="F11" s="9">
        <v>43</v>
      </c>
      <c r="G11" s="9"/>
    </row>
    <row r="12" spans="1:7" ht="20.25" customHeight="1">
      <c r="A12" s="9"/>
      <c r="B12" s="9" t="s">
        <v>34</v>
      </c>
      <c r="C12" s="9"/>
      <c r="D12" s="9">
        <v>580</v>
      </c>
      <c r="E12" s="9"/>
      <c r="F12" s="9">
        <v>287</v>
      </c>
      <c r="G12" s="9"/>
    </row>
    <row r="13" spans="1:7" ht="20.25" customHeight="1">
      <c r="A13" s="9"/>
      <c r="B13" s="9" t="s">
        <v>192</v>
      </c>
      <c r="C13" s="9"/>
      <c r="D13" s="9">
        <v>1720</v>
      </c>
      <c r="E13" s="9"/>
      <c r="F13" s="9">
        <v>179</v>
      </c>
      <c r="G13" s="9"/>
    </row>
    <row r="14" spans="1:7" ht="20.25" customHeight="1">
      <c r="A14" s="9"/>
      <c r="B14" s="9" t="s">
        <v>33</v>
      </c>
      <c r="C14" s="9"/>
      <c r="D14" s="9">
        <v>1240</v>
      </c>
      <c r="E14" s="9"/>
      <c r="F14" s="9"/>
      <c r="G14" s="9"/>
    </row>
    <row r="15" spans="1:7" ht="20.25" customHeight="1">
      <c r="A15" s="9"/>
      <c r="B15" s="9" t="s">
        <v>69</v>
      </c>
      <c r="C15" s="9"/>
      <c r="D15" s="9">
        <v>6000</v>
      </c>
      <c r="E15" s="9"/>
      <c r="F15" s="9">
        <v>716</v>
      </c>
      <c r="G15" s="9"/>
    </row>
    <row r="16" spans="1:7" ht="20.25" customHeight="1">
      <c r="A16" s="9"/>
      <c r="B16" s="9" t="s">
        <v>79</v>
      </c>
      <c r="C16" s="9"/>
      <c r="D16" s="9">
        <v>120</v>
      </c>
      <c r="E16" s="9"/>
      <c r="F16" s="9"/>
      <c r="G16" s="9"/>
    </row>
    <row r="17" spans="1:7" ht="20.25" customHeight="1">
      <c r="A17" s="9"/>
      <c r="B17" s="9" t="s">
        <v>22</v>
      </c>
      <c r="C17" s="9"/>
      <c r="D17" s="9">
        <v>245</v>
      </c>
      <c r="E17" s="9"/>
      <c r="F17" s="9">
        <v>26</v>
      </c>
      <c r="G17" s="9"/>
    </row>
    <row r="18" spans="1:7" ht="20.25" customHeight="1">
      <c r="A18" s="9"/>
      <c r="B18" s="9" t="s">
        <v>29</v>
      </c>
      <c r="C18" s="9"/>
      <c r="D18" s="9">
        <v>2684</v>
      </c>
      <c r="E18" s="9"/>
      <c r="F18" s="9">
        <v>209.75</v>
      </c>
      <c r="G18" s="9"/>
    </row>
    <row r="19" spans="1:7" ht="20.25" customHeight="1">
      <c r="A19" s="9"/>
      <c r="B19" s="9" t="s">
        <v>193</v>
      </c>
      <c r="C19" s="9"/>
      <c r="D19" s="9">
        <v>10</v>
      </c>
      <c r="E19" s="9"/>
      <c r="F19" s="9"/>
      <c r="G19" s="9"/>
    </row>
    <row r="20" spans="1:7" ht="18.75" customHeight="1">
      <c r="A20" s="9"/>
      <c r="B20" s="9" t="s">
        <v>93</v>
      </c>
      <c r="C20" s="9"/>
      <c r="D20" s="9">
        <v>60</v>
      </c>
      <c r="E20" s="9"/>
      <c r="F20" s="9"/>
      <c r="G20" s="9"/>
    </row>
    <row r="21" spans="1:7" ht="15.75">
      <c r="A21" s="9"/>
      <c r="B21" s="9" t="s">
        <v>197</v>
      </c>
      <c r="C21" s="9"/>
      <c r="D21" s="9">
        <v>300</v>
      </c>
      <c r="E21" s="9"/>
      <c r="F21" s="9"/>
      <c r="G21" s="9"/>
    </row>
    <row r="22" spans="1:7" ht="15.75">
      <c r="A22" s="9"/>
      <c r="B22" s="9" t="s">
        <v>194</v>
      </c>
      <c r="C22" s="9"/>
      <c r="D22" s="9">
        <v>60</v>
      </c>
      <c r="E22" s="9"/>
      <c r="F22" s="9">
        <v>60</v>
      </c>
      <c r="G22" s="9"/>
    </row>
    <row r="23" spans="1:7" ht="15.75">
      <c r="A23" s="40"/>
      <c r="B23" s="40"/>
      <c r="C23" s="40"/>
      <c r="D23" s="40"/>
      <c r="E23" s="40"/>
      <c r="F23" s="40"/>
      <c r="G23" s="40"/>
    </row>
    <row r="24" spans="1:6" ht="15.75">
      <c r="A24" s="11" t="s">
        <v>11</v>
      </c>
      <c r="B24" s="11"/>
      <c r="C24" s="11"/>
      <c r="D24" s="11" t="s">
        <v>198</v>
      </c>
      <c r="E24" s="11"/>
      <c r="F24" s="11"/>
    </row>
    <row r="25" ht="15">
      <c r="B25" t="s">
        <v>13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"/>
  <sheetViews>
    <sheetView zoomScale="70" zoomScaleNormal="70" zoomScalePageLayoutView="0" workbookViewId="0" topLeftCell="A1">
      <selection activeCell="G7" sqref="G7:G1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1" customWidth="1"/>
    <col min="6" max="6" width="30.57421875" style="0" customWidth="1"/>
    <col min="7" max="7" width="15.8515625" style="1" customWidth="1"/>
    <col min="8" max="8" width="18.8515625" style="0" customWidth="1"/>
  </cols>
  <sheetData>
    <row r="1" ht="63">
      <c r="F1" s="5" t="s">
        <v>0</v>
      </c>
    </row>
    <row r="4" spans="1:7" ht="15">
      <c r="A4" s="228" t="s">
        <v>62</v>
      </c>
      <c r="B4" s="221"/>
      <c r="C4" s="221"/>
      <c r="D4" s="221"/>
      <c r="E4" s="221"/>
      <c r="F4" s="221"/>
      <c r="G4" s="221"/>
    </row>
    <row r="5" spans="1:7" ht="15">
      <c r="A5" s="229"/>
      <c r="B5" s="229"/>
      <c r="C5" s="229"/>
      <c r="D5" s="229"/>
      <c r="E5" s="229"/>
      <c r="F5" s="229"/>
      <c r="G5" s="229"/>
    </row>
    <row r="6" spans="1:7" ht="47.25">
      <c r="A6" s="7" t="s">
        <v>1</v>
      </c>
      <c r="B6" s="7" t="s">
        <v>2</v>
      </c>
      <c r="C6" s="8" t="s">
        <v>3</v>
      </c>
      <c r="D6" s="8" t="s">
        <v>4</v>
      </c>
      <c r="E6" s="34" t="s">
        <v>5</v>
      </c>
      <c r="F6" s="8" t="s">
        <v>63</v>
      </c>
      <c r="G6" s="34" t="s">
        <v>5</v>
      </c>
    </row>
    <row r="7" spans="1:7" s="37" customFormat="1" ht="15.75">
      <c r="A7" s="35" t="s">
        <v>64</v>
      </c>
      <c r="B7" s="35" t="s">
        <v>65</v>
      </c>
      <c r="C7" s="35"/>
      <c r="D7" s="35">
        <f>2000</f>
        <v>2000</v>
      </c>
      <c r="E7" s="36"/>
      <c r="F7" s="35">
        <v>260</v>
      </c>
      <c r="G7" s="36"/>
    </row>
    <row r="8" spans="1:7" s="37" customFormat="1" ht="15.75">
      <c r="A8" s="35" t="s">
        <v>64</v>
      </c>
      <c r="B8" s="35" t="s">
        <v>66</v>
      </c>
      <c r="C8" s="35"/>
      <c r="D8" s="35">
        <v>1000</v>
      </c>
      <c r="E8" s="36"/>
      <c r="F8" s="35">
        <v>400</v>
      </c>
      <c r="G8" s="36"/>
    </row>
    <row r="9" spans="1:7" s="37" customFormat="1" ht="15.75">
      <c r="A9" s="35" t="s">
        <v>64</v>
      </c>
      <c r="B9" s="35" t="s">
        <v>27</v>
      </c>
      <c r="C9" s="35"/>
      <c r="D9" s="35">
        <v>3000</v>
      </c>
      <c r="E9" s="36"/>
      <c r="F9" s="35">
        <v>2590</v>
      </c>
      <c r="G9" s="36"/>
    </row>
    <row r="10" spans="1:7" s="37" customFormat="1" ht="15.75">
      <c r="A10" s="35" t="s">
        <v>64</v>
      </c>
      <c r="B10" s="35" t="s">
        <v>30</v>
      </c>
      <c r="C10" s="35"/>
      <c r="D10" s="35">
        <f>360+90</f>
        <v>450</v>
      </c>
      <c r="E10" s="36"/>
      <c r="F10" s="35">
        <v>0</v>
      </c>
      <c r="G10" s="36"/>
    </row>
    <row r="11" spans="1:7" s="37" customFormat="1" ht="15.75">
      <c r="A11" s="35" t="s">
        <v>64</v>
      </c>
      <c r="B11" s="35" t="s">
        <v>67</v>
      </c>
      <c r="C11" s="35"/>
      <c r="D11" s="35">
        <v>2000</v>
      </c>
      <c r="E11" s="36"/>
      <c r="F11" s="35">
        <v>1490</v>
      </c>
      <c r="G11" s="36"/>
    </row>
    <row r="12" spans="1:7" s="37" customFormat="1" ht="15.75">
      <c r="A12" s="35" t="s">
        <v>64</v>
      </c>
      <c r="B12" s="35" t="s">
        <v>68</v>
      </c>
      <c r="C12" s="35"/>
      <c r="D12" s="35">
        <v>600</v>
      </c>
      <c r="E12" s="36"/>
      <c r="F12" s="35">
        <v>0</v>
      </c>
      <c r="G12" s="36"/>
    </row>
    <row r="13" spans="1:7" s="37" customFormat="1" ht="15.75">
      <c r="A13" s="35" t="s">
        <v>64</v>
      </c>
      <c r="B13" s="38" t="s">
        <v>69</v>
      </c>
      <c r="C13" s="38"/>
      <c r="D13" s="38">
        <f>180+270</f>
        <v>450</v>
      </c>
      <c r="E13" s="39"/>
      <c r="F13" s="38">
        <v>50</v>
      </c>
      <c r="G13" s="36"/>
    </row>
    <row r="14" spans="1:7" s="37" customFormat="1" ht="15.75">
      <c r="A14" s="35" t="s">
        <v>64</v>
      </c>
      <c r="B14" s="38" t="s">
        <v>70</v>
      </c>
      <c r="C14" s="38"/>
      <c r="D14" s="38">
        <f>331.2+331.2</f>
        <v>662.4</v>
      </c>
      <c r="E14" s="39"/>
      <c r="F14" s="38">
        <v>55.2</v>
      </c>
      <c r="G14" s="36"/>
    </row>
    <row r="15" spans="1:7" s="37" customFormat="1" ht="15.75">
      <c r="A15" s="35" t="s">
        <v>64</v>
      </c>
      <c r="B15" s="38" t="s">
        <v>22</v>
      </c>
      <c r="C15" s="38"/>
      <c r="D15" s="38">
        <v>30</v>
      </c>
      <c r="E15" s="39"/>
      <c r="F15" s="38">
        <v>0</v>
      </c>
      <c r="G15" s="36"/>
    </row>
    <row r="16" spans="1:7" ht="15.75">
      <c r="A16" s="40"/>
      <c r="B16" s="41"/>
      <c r="C16" s="6"/>
      <c r="D16" s="6"/>
      <c r="E16" s="42"/>
      <c r="F16" s="6"/>
      <c r="G16" s="43"/>
    </row>
    <row r="17" spans="1:6" ht="15.75">
      <c r="A17" s="44" t="s">
        <v>71</v>
      </c>
      <c r="B17" s="45"/>
      <c r="C17" s="11"/>
      <c r="D17" s="11"/>
      <c r="E17" s="46"/>
      <c r="F17" s="11"/>
    </row>
    <row r="18" ht="15">
      <c r="B18" s="47" t="s">
        <v>13</v>
      </c>
    </row>
  </sheetData>
  <sheetProtection/>
  <mergeCells count="1">
    <mergeCell ref="A4:G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1.7109375" style="0" customWidth="1"/>
    <col min="2" max="2" width="33.00390625" style="0" customWidth="1"/>
    <col min="3" max="3" width="17.421875" style="0" customWidth="1"/>
    <col min="4" max="4" width="14.57421875" style="0" customWidth="1"/>
    <col min="5" max="5" width="16.28125" style="0" customWidth="1"/>
    <col min="6" max="6" width="23.28125" style="0" customWidth="1"/>
    <col min="7" max="7" width="14.00390625" style="0" customWidth="1"/>
  </cols>
  <sheetData>
    <row r="1" spans="1:7" ht="15">
      <c r="A1" s="230" t="s">
        <v>220</v>
      </c>
      <c r="B1" s="230"/>
      <c r="C1" s="230"/>
      <c r="D1" s="230"/>
      <c r="E1" s="230"/>
      <c r="F1" s="230"/>
      <c r="G1" s="230"/>
    </row>
    <row r="2" spans="1:7" ht="29.25" customHeight="1">
      <c r="A2" s="229"/>
      <c r="B2" s="229"/>
      <c r="C2" s="229"/>
      <c r="D2" s="229"/>
      <c r="E2" s="229"/>
      <c r="F2" s="229"/>
      <c r="G2" s="229"/>
    </row>
    <row r="3" spans="1:7" ht="54" customHeight="1">
      <c r="A3" s="163" t="s">
        <v>163</v>
      </c>
      <c r="B3" s="163" t="s">
        <v>164</v>
      </c>
      <c r="C3" s="163" t="s">
        <v>3</v>
      </c>
      <c r="D3" s="163" t="s">
        <v>4</v>
      </c>
      <c r="E3" s="163" t="s">
        <v>221</v>
      </c>
      <c r="F3" s="163" t="s">
        <v>63</v>
      </c>
      <c r="G3" s="163" t="s">
        <v>5</v>
      </c>
    </row>
    <row r="4" spans="1:7" ht="28.5">
      <c r="A4" s="164" t="s">
        <v>222</v>
      </c>
      <c r="B4" s="134" t="s">
        <v>75</v>
      </c>
      <c r="C4" s="134"/>
      <c r="D4" s="134">
        <v>1000</v>
      </c>
      <c r="E4" s="134"/>
      <c r="F4" s="134">
        <v>1000</v>
      </c>
      <c r="G4" s="134"/>
    </row>
    <row r="5" spans="1:7" ht="15">
      <c r="A5" s="134"/>
      <c r="B5" s="134" t="s">
        <v>167</v>
      </c>
      <c r="C5" s="134"/>
      <c r="D5" s="134"/>
      <c r="E5" s="134"/>
      <c r="F5" s="134">
        <v>400</v>
      </c>
      <c r="G5" s="134"/>
    </row>
    <row r="6" spans="1:7" ht="15">
      <c r="A6" s="134"/>
      <c r="B6" s="134" t="s">
        <v>66</v>
      </c>
      <c r="C6" s="134"/>
      <c r="D6" s="134">
        <v>1000</v>
      </c>
      <c r="E6" s="134"/>
      <c r="F6" s="134"/>
      <c r="G6" s="134"/>
    </row>
    <row r="7" spans="1:7" ht="15">
      <c r="A7" s="134"/>
      <c r="B7" s="134" t="s">
        <v>223</v>
      </c>
      <c r="C7" s="134"/>
      <c r="D7" s="134">
        <v>300</v>
      </c>
      <c r="E7" s="134"/>
      <c r="F7" s="134"/>
      <c r="G7" s="134"/>
    </row>
    <row r="8" spans="1:7" ht="15">
      <c r="A8" s="134"/>
      <c r="B8" s="134" t="s">
        <v>107</v>
      </c>
      <c r="C8" s="134"/>
      <c r="D8" s="134">
        <v>3000</v>
      </c>
      <c r="E8" s="134"/>
      <c r="F8" s="134">
        <v>1404</v>
      </c>
      <c r="G8" s="134"/>
    </row>
    <row r="9" spans="1:7" ht="15">
      <c r="A9" s="134"/>
      <c r="B9" s="134" t="s">
        <v>31</v>
      </c>
      <c r="C9" s="134"/>
      <c r="D9" s="134">
        <v>1000</v>
      </c>
      <c r="E9" s="134"/>
      <c r="F9" s="134">
        <v>3534</v>
      </c>
      <c r="G9" s="134"/>
    </row>
    <row r="10" spans="1:7" ht="15">
      <c r="A10" s="134"/>
      <c r="B10" s="134" t="s">
        <v>30</v>
      </c>
      <c r="C10" s="134"/>
      <c r="D10" s="134">
        <v>990</v>
      </c>
      <c r="E10" s="134"/>
      <c r="F10" s="134">
        <v>186</v>
      </c>
      <c r="G10" s="134"/>
    </row>
    <row r="11" spans="1:7" ht="15">
      <c r="A11" s="134"/>
      <c r="B11" s="134" t="s">
        <v>33</v>
      </c>
      <c r="C11" s="134"/>
      <c r="D11" s="134">
        <v>600</v>
      </c>
      <c r="E11" s="134"/>
      <c r="F11" s="134"/>
      <c r="G11" s="134"/>
    </row>
    <row r="12" spans="1:7" ht="15">
      <c r="A12" s="134"/>
      <c r="B12" s="134" t="s">
        <v>34</v>
      </c>
      <c r="C12" s="134"/>
      <c r="D12" s="134">
        <v>430</v>
      </c>
      <c r="E12" s="134"/>
      <c r="F12" s="134">
        <v>225</v>
      </c>
      <c r="G12" s="134"/>
    </row>
    <row r="13" spans="1:7" ht="15">
      <c r="A13" s="134"/>
      <c r="B13" s="134" t="s">
        <v>29</v>
      </c>
      <c r="C13" s="134"/>
      <c r="D13" s="134">
        <v>2828.4</v>
      </c>
      <c r="E13" s="134"/>
      <c r="F13" s="134">
        <v>115.92</v>
      </c>
      <c r="G13" s="134"/>
    </row>
    <row r="14" spans="1:7" ht="15">
      <c r="A14" s="134"/>
      <c r="B14" s="134" t="s">
        <v>69</v>
      </c>
      <c r="C14" s="134"/>
      <c r="D14" s="134">
        <v>1800</v>
      </c>
      <c r="E14" s="134"/>
      <c r="F14" s="134">
        <v>332</v>
      </c>
      <c r="G14" s="134"/>
    </row>
    <row r="15" spans="1:7" ht="15">
      <c r="A15" s="134"/>
      <c r="B15" s="134" t="s">
        <v>93</v>
      </c>
      <c r="C15" s="134"/>
      <c r="D15" s="134">
        <v>124</v>
      </c>
      <c r="E15" s="134"/>
      <c r="F15" s="134"/>
      <c r="G15" s="134"/>
    </row>
    <row r="16" spans="1:7" ht="15">
      <c r="A16" s="134"/>
      <c r="B16" s="134" t="s">
        <v>224</v>
      </c>
      <c r="C16" s="134"/>
      <c r="D16" s="134">
        <v>40</v>
      </c>
      <c r="E16" s="134"/>
      <c r="F16" s="134"/>
      <c r="G16" s="134"/>
    </row>
    <row r="17" spans="1:7" ht="15">
      <c r="A17" s="134"/>
      <c r="B17" s="134" t="s">
        <v>79</v>
      </c>
      <c r="C17" s="134"/>
      <c r="D17" s="134">
        <v>52</v>
      </c>
      <c r="E17" s="134"/>
      <c r="F17" s="134"/>
      <c r="G17" s="134"/>
    </row>
    <row r="18" spans="1:7" ht="15">
      <c r="A18" s="134"/>
      <c r="B18" s="134" t="s">
        <v>225</v>
      </c>
      <c r="C18" s="134"/>
      <c r="D18" s="134">
        <v>80</v>
      </c>
      <c r="E18" s="134"/>
      <c r="F18" s="134"/>
      <c r="G18" s="134"/>
    </row>
    <row r="21" spans="1:5" ht="14.25" customHeight="1">
      <c r="A21" t="s">
        <v>226</v>
      </c>
      <c r="B21" s="48" t="s">
        <v>227</v>
      </c>
      <c r="E21" t="s">
        <v>228</v>
      </c>
    </row>
    <row r="22" ht="15">
      <c r="B22" s="47" t="s">
        <v>13</v>
      </c>
    </row>
  </sheetData>
  <sheetProtection/>
  <mergeCells count="1">
    <mergeCell ref="A1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="80" zoomScaleNormal="80" zoomScalePageLayoutView="0" workbookViewId="0" topLeftCell="A4">
      <selection activeCell="G8" sqref="G8:G2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0" customWidth="1"/>
    <col min="6" max="6" width="30.57421875" style="0" customWidth="1"/>
    <col min="7" max="7" width="15.8515625" style="0" customWidth="1"/>
    <col min="8" max="8" width="18.8515625" style="0" customWidth="1"/>
  </cols>
  <sheetData>
    <row r="2" ht="63">
      <c r="F2" s="19" t="s">
        <v>38</v>
      </c>
    </row>
    <row r="5" spans="1:7" ht="15">
      <c r="A5" s="185" t="s">
        <v>243</v>
      </c>
      <c r="B5" s="184"/>
      <c r="C5" s="184"/>
      <c r="D5" s="184"/>
      <c r="E5" s="184"/>
      <c r="F5" s="184"/>
      <c r="G5" s="184"/>
    </row>
    <row r="6" spans="1:7" ht="15">
      <c r="A6" s="6"/>
      <c r="B6" s="6"/>
      <c r="C6" s="6"/>
      <c r="D6" s="6"/>
      <c r="E6" s="6"/>
      <c r="F6" s="6"/>
      <c r="G6" s="6"/>
    </row>
    <row r="7" spans="1:7" ht="47.25">
      <c r="A7" s="20" t="s">
        <v>1</v>
      </c>
      <c r="B7" s="20" t="s">
        <v>2</v>
      </c>
      <c r="C7" s="21" t="s">
        <v>3</v>
      </c>
      <c r="D7" s="21" t="s">
        <v>4</v>
      </c>
      <c r="E7" s="21" t="s">
        <v>5</v>
      </c>
      <c r="F7" s="21" t="s">
        <v>244</v>
      </c>
      <c r="G7" s="21" t="s">
        <v>5</v>
      </c>
    </row>
    <row r="8" spans="1:7" ht="18.75">
      <c r="A8" s="24" t="s">
        <v>245</v>
      </c>
      <c r="B8" s="170"/>
      <c r="C8" s="24"/>
      <c r="D8" s="24"/>
      <c r="E8" s="24"/>
      <c r="F8" s="171"/>
      <c r="G8" s="24"/>
    </row>
    <row r="9" spans="1:7" ht="18.75">
      <c r="A9" s="24"/>
      <c r="B9" s="170" t="s">
        <v>106</v>
      </c>
      <c r="C9" s="24"/>
      <c r="D9" s="24">
        <v>13910.4</v>
      </c>
      <c r="E9" s="27"/>
      <c r="F9" s="171">
        <v>4714.08</v>
      </c>
      <c r="G9" s="24"/>
    </row>
    <row r="10" spans="1:7" ht="18.75">
      <c r="A10" s="24"/>
      <c r="B10" s="170" t="s">
        <v>246</v>
      </c>
      <c r="C10" s="24"/>
      <c r="D10" s="24">
        <v>110</v>
      </c>
      <c r="E10" s="24"/>
      <c r="F10" s="171">
        <v>39</v>
      </c>
      <c r="G10" s="24"/>
    </row>
    <row r="11" spans="1:7" ht="18.75">
      <c r="A11" s="24"/>
      <c r="B11" s="170" t="s">
        <v>247</v>
      </c>
      <c r="C11" s="24"/>
      <c r="D11" s="24">
        <v>740</v>
      </c>
      <c r="E11" s="24"/>
      <c r="F11" s="171">
        <v>139</v>
      </c>
      <c r="G11" s="24"/>
    </row>
    <row r="12" spans="1:7" ht="18.75">
      <c r="A12" s="24"/>
      <c r="B12" s="170" t="s">
        <v>248</v>
      </c>
      <c r="C12" s="24"/>
      <c r="D12" s="24">
        <v>550</v>
      </c>
      <c r="E12" s="24"/>
      <c r="F12" s="171">
        <v>71</v>
      </c>
      <c r="G12" s="24"/>
    </row>
    <row r="13" spans="1:7" ht="18.75">
      <c r="A13" s="134"/>
      <c r="B13" s="170" t="s">
        <v>17</v>
      </c>
      <c r="C13" s="134"/>
      <c r="D13" s="134">
        <v>350</v>
      </c>
      <c r="E13" s="134"/>
      <c r="F13" s="135">
        <v>14</v>
      </c>
      <c r="G13" s="134"/>
    </row>
    <row r="14" spans="1:7" ht="18.75">
      <c r="A14" s="134"/>
      <c r="B14" s="170" t="s">
        <v>249</v>
      </c>
      <c r="C14" s="134"/>
      <c r="D14" s="134">
        <v>180</v>
      </c>
      <c r="E14" s="134"/>
      <c r="F14" s="135">
        <v>0</v>
      </c>
      <c r="G14" s="134"/>
    </row>
    <row r="15" spans="1:7" ht="18.75">
      <c r="A15" s="134"/>
      <c r="B15" s="170" t="s">
        <v>19</v>
      </c>
      <c r="C15" s="172"/>
      <c r="D15" s="172">
        <v>26300</v>
      </c>
      <c r="E15" s="172"/>
      <c r="F15" s="171">
        <v>0</v>
      </c>
      <c r="G15" s="134"/>
    </row>
    <row r="16" spans="1:7" ht="18.75">
      <c r="A16" s="134"/>
      <c r="B16" s="170" t="s">
        <v>20</v>
      </c>
      <c r="C16" s="134"/>
      <c r="D16" s="134">
        <v>6000</v>
      </c>
      <c r="E16" s="134"/>
      <c r="F16" s="135">
        <v>1380</v>
      </c>
      <c r="G16" s="134"/>
    </row>
    <row r="17" spans="1:7" ht="18.75">
      <c r="A17" s="134"/>
      <c r="B17" s="170" t="s">
        <v>27</v>
      </c>
      <c r="C17" s="134"/>
      <c r="D17" s="134">
        <v>5000</v>
      </c>
      <c r="E17" s="134"/>
      <c r="F17" s="135">
        <v>2664</v>
      </c>
      <c r="G17" s="134"/>
    </row>
    <row r="18" spans="1:7" ht="18.75">
      <c r="A18" s="134"/>
      <c r="B18" s="170" t="s">
        <v>44</v>
      </c>
      <c r="C18" s="134"/>
      <c r="D18" s="134">
        <v>23000</v>
      </c>
      <c r="E18" s="134"/>
      <c r="F18" s="135">
        <v>2367</v>
      </c>
      <c r="G18" s="134"/>
    </row>
    <row r="19" spans="1:7" ht="18.75">
      <c r="A19" s="134"/>
      <c r="B19" s="170" t="s">
        <v>69</v>
      </c>
      <c r="C19" s="134"/>
      <c r="D19" s="134">
        <v>3150</v>
      </c>
      <c r="E19" s="134"/>
      <c r="F19" s="135">
        <v>257</v>
      </c>
      <c r="G19" s="134"/>
    </row>
    <row r="20" spans="1:7" ht="18.75">
      <c r="A20" s="134"/>
      <c r="B20" s="170" t="s">
        <v>93</v>
      </c>
      <c r="C20" s="134"/>
      <c r="D20" s="134">
        <v>180</v>
      </c>
      <c r="E20" s="134"/>
      <c r="F20" s="135">
        <v>30</v>
      </c>
      <c r="G20" s="134"/>
    </row>
    <row r="21" spans="1:7" ht="18.75">
      <c r="A21" s="134"/>
      <c r="B21" s="170" t="s">
        <v>250</v>
      </c>
      <c r="C21" s="134"/>
      <c r="D21" s="134">
        <v>4000</v>
      </c>
      <c r="E21" s="134"/>
      <c r="F21" s="135">
        <v>256</v>
      </c>
      <c r="G21" s="134"/>
    </row>
    <row r="22" spans="1:7" ht="18.75">
      <c r="A22" s="134"/>
      <c r="B22" s="170" t="s">
        <v>66</v>
      </c>
      <c r="C22" s="134"/>
      <c r="D22" s="134">
        <v>2400</v>
      </c>
      <c r="E22" s="134"/>
      <c r="F22" s="135">
        <v>0</v>
      </c>
      <c r="G22" s="134"/>
    </row>
    <row r="23" spans="1:7" ht="18.75">
      <c r="A23" s="134"/>
      <c r="B23" s="170" t="s">
        <v>238</v>
      </c>
      <c r="C23" s="134"/>
      <c r="D23" s="134">
        <v>2500</v>
      </c>
      <c r="E23" s="134"/>
      <c r="F23" s="135">
        <v>0</v>
      </c>
      <c r="G23" s="134"/>
    </row>
    <row r="24" spans="1:7" ht="18.75">
      <c r="A24" s="134"/>
      <c r="B24" s="170" t="s">
        <v>251</v>
      </c>
      <c r="C24" s="134"/>
      <c r="D24" s="134">
        <v>30000</v>
      </c>
      <c r="E24" s="134"/>
      <c r="F24" s="135">
        <v>0</v>
      </c>
      <c r="G24" s="134"/>
    </row>
    <row r="25" spans="1:7" ht="18.75">
      <c r="A25" s="134"/>
      <c r="B25" s="170" t="s">
        <v>92</v>
      </c>
      <c r="C25" s="134"/>
      <c r="D25" s="134">
        <v>3380</v>
      </c>
      <c r="E25" s="134"/>
      <c r="F25" s="135">
        <v>0</v>
      </c>
      <c r="G25" s="134"/>
    </row>
    <row r="27" spans="1:5" ht="15.75">
      <c r="A27" s="173" t="s">
        <v>11</v>
      </c>
      <c r="B27" s="28"/>
      <c r="E27" s="174" t="s">
        <v>252</v>
      </c>
    </row>
    <row r="28" ht="15">
      <c r="B28" t="s">
        <v>13</v>
      </c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26.00390625" style="0" customWidth="1"/>
    <col min="2" max="2" width="20.7109375" style="0" customWidth="1"/>
    <col min="3" max="3" width="15.421875" style="0" customWidth="1"/>
    <col min="4" max="4" width="15.57421875" style="0" customWidth="1"/>
    <col min="5" max="5" width="15.421875" style="0" customWidth="1"/>
    <col min="6" max="6" width="19.00390625" style="0" customWidth="1"/>
    <col min="7" max="7" width="17.140625" style="0" customWidth="1"/>
    <col min="8" max="8" width="26.00390625" style="0" customWidth="1"/>
  </cols>
  <sheetData>
    <row r="1" spans="6:7" ht="63.75" customHeight="1">
      <c r="F1" s="187" t="s">
        <v>14</v>
      </c>
      <c r="G1" s="187"/>
    </row>
    <row r="3" spans="1:7" ht="50.25" customHeight="1">
      <c r="A3" s="183" t="s">
        <v>37</v>
      </c>
      <c r="B3" s="184"/>
      <c r="C3" s="184"/>
      <c r="D3" s="184"/>
      <c r="E3" s="184"/>
      <c r="F3" s="184"/>
      <c r="G3" s="184"/>
    </row>
    <row r="4" spans="1:7" s="133" customFormat="1" ht="60">
      <c r="A4" s="132" t="s">
        <v>163</v>
      </c>
      <c r="B4" s="132" t="s">
        <v>164</v>
      </c>
      <c r="C4" s="132" t="s">
        <v>3</v>
      </c>
      <c r="D4" s="132" t="s">
        <v>4</v>
      </c>
      <c r="E4" s="132" t="s">
        <v>165</v>
      </c>
      <c r="F4" s="132" t="s">
        <v>149</v>
      </c>
      <c r="G4" s="132" t="s">
        <v>5</v>
      </c>
    </row>
    <row r="5" spans="1:7" ht="15">
      <c r="A5" s="231" t="s">
        <v>166</v>
      </c>
      <c r="B5" s="134" t="s">
        <v>167</v>
      </c>
      <c r="C5" s="135"/>
      <c r="D5" s="135">
        <f>2000+18000+20000+10000+5000+2000+1000+15000</f>
        <v>73000</v>
      </c>
      <c r="E5" s="136"/>
      <c r="F5" s="135">
        <v>1380</v>
      </c>
      <c r="G5" s="136"/>
    </row>
    <row r="6" spans="1:7" ht="15">
      <c r="A6" s="232"/>
      <c r="B6" s="134" t="s">
        <v>75</v>
      </c>
      <c r="C6" s="135"/>
      <c r="D6" s="135">
        <f>400+1000</f>
        <v>1400</v>
      </c>
      <c r="E6" s="136"/>
      <c r="F6" s="135">
        <v>0</v>
      </c>
      <c r="G6" s="136"/>
    </row>
    <row r="7" spans="1:7" ht="15">
      <c r="A7" s="232"/>
      <c r="B7" s="134" t="s">
        <v>66</v>
      </c>
      <c r="C7" s="135"/>
      <c r="D7" s="135">
        <f>420-420+1000</f>
        <v>1000</v>
      </c>
      <c r="E7" s="136"/>
      <c r="F7" s="135">
        <v>250</v>
      </c>
      <c r="G7" s="136"/>
    </row>
    <row r="8" spans="1:7" ht="15">
      <c r="A8" s="232"/>
      <c r="B8" s="134" t="s">
        <v>69</v>
      </c>
      <c r="C8" s="135"/>
      <c r="D8" s="135">
        <f>240+300</f>
        <v>540</v>
      </c>
      <c r="E8" s="136"/>
      <c r="F8" s="135">
        <v>60</v>
      </c>
      <c r="G8" s="136"/>
    </row>
    <row r="9" spans="1:7" ht="15">
      <c r="A9" s="232"/>
      <c r="B9" s="134" t="s">
        <v>27</v>
      </c>
      <c r="C9" s="135"/>
      <c r="D9" s="135">
        <f>100+460</f>
        <v>560</v>
      </c>
      <c r="E9" s="136"/>
      <c r="F9" s="135">
        <v>240</v>
      </c>
      <c r="G9" s="136"/>
    </row>
    <row r="10" spans="1:7" ht="15">
      <c r="A10" s="233"/>
      <c r="B10" s="134" t="s">
        <v>44</v>
      </c>
      <c r="C10" s="135"/>
      <c r="D10" s="135">
        <v>0</v>
      </c>
      <c r="E10" s="136"/>
      <c r="F10" s="135">
        <v>510</v>
      </c>
      <c r="G10" s="136"/>
    </row>
    <row r="11" spans="2:6" ht="15" hidden="1">
      <c r="B11" t="s">
        <v>77</v>
      </c>
      <c r="D11" s="47">
        <f>130-130</f>
        <v>0</v>
      </c>
      <c r="F11" s="47"/>
    </row>
    <row r="12" spans="2:6" ht="15" hidden="1">
      <c r="B12" t="s">
        <v>76</v>
      </c>
      <c r="D12" s="47">
        <f>400-400</f>
        <v>0</v>
      </c>
      <c r="F12" s="47"/>
    </row>
    <row r="15" spans="1:4" s="137" customFormat="1" ht="18.75">
      <c r="A15" s="137" t="s">
        <v>168</v>
      </c>
      <c r="D15" s="137" t="s">
        <v>169</v>
      </c>
    </row>
  </sheetData>
  <sheetProtection/>
  <mergeCells count="3">
    <mergeCell ref="A3:G3"/>
    <mergeCell ref="A5:A10"/>
    <mergeCell ref="F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="80" zoomScaleNormal="80" zoomScalePageLayoutView="0" workbookViewId="0" topLeftCell="A3">
      <selection activeCell="G7" sqref="G7:G23"/>
    </sheetView>
  </sheetViews>
  <sheetFormatPr defaultColWidth="9.140625" defaultRowHeight="15"/>
  <cols>
    <col min="1" max="1" width="14.8515625" style="0" customWidth="1"/>
    <col min="2" max="2" width="22.00390625" style="0" customWidth="1"/>
    <col min="3" max="3" width="8.140625" style="0" customWidth="1"/>
    <col min="4" max="5" width="16.140625" style="0" customWidth="1"/>
    <col min="6" max="6" width="7.7109375" style="0" customWidth="1"/>
    <col min="7" max="7" width="11.421875" style="0" customWidth="1"/>
  </cols>
  <sheetData>
    <row r="1" ht="1.5" customHeight="1">
      <c r="F1" s="19" t="s">
        <v>38</v>
      </c>
    </row>
    <row r="2" spans="6:7" ht="90" customHeight="1">
      <c r="F2" s="187" t="s">
        <v>14</v>
      </c>
      <c r="G2" s="187"/>
    </row>
    <row r="3" ht="22.5" customHeight="1"/>
    <row r="4" spans="1:7" ht="60" customHeight="1">
      <c r="A4" s="186" t="s">
        <v>170</v>
      </c>
      <c r="B4" s="186"/>
      <c r="C4" s="186"/>
      <c r="D4" s="186"/>
      <c r="E4" s="186"/>
      <c r="F4" s="186"/>
      <c r="G4" s="186"/>
    </row>
    <row r="5" spans="1:7" ht="0" customHeight="1" hidden="1">
      <c r="A5" s="6"/>
      <c r="B5" s="6"/>
      <c r="C5" s="6"/>
      <c r="D5" s="6"/>
      <c r="E5" s="6"/>
      <c r="F5" s="6"/>
      <c r="G5" s="6"/>
    </row>
    <row r="6" spans="1:8" s="140" customFormat="1" ht="45" customHeight="1">
      <c r="A6" s="138" t="s">
        <v>1</v>
      </c>
      <c r="B6" s="138" t="s">
        <v>2</v>
      </c>
      <c r="C6" s="138" t="s">
        <v>3</v>
      </c>
      <c r="D6" s="138" t="s">
        <v>4</v>
      </c>
      <c r="E6" s="138" t="s">
        <v>5</v>
      </c>
      <c r="F6" s="138" t="s">
        <v>88</v>
      </c>
      <c r="G6" s="138" t="s">
        <v>5</v>
      </c>
      <c r="H6" s="139"/>
    </row>
    <row r="7" spans="1:8" s="140" customFormat="1" ht="15">
      <c r="A7" s="141" t="s">
        <v>171</v>
      </c>
      <c r="B7" s="142" t="s">
        <v>17</v>
      </c>
      <c r="C7" s="143"/>
      <c r="D7" s="144">
        <f>90+60</f>
        <v>150</v>
      </c>
      <c r="E7" s="145"/>
      <c r="F7" s="143">
        <v>27</v>
      </c>
      <c r="G7" s="145"/>
      <c r="H7" s="139"/>
    </row>
    <row r="8" spans="1:8" s="140" customFormat="1" ht="15">
      <c r="A8" s="141" t="s">
        <v>171</v>
      </c>
      <c r="B8" s="142" t="s">
        <v>172</v>
      </c>
      <c r="C8" s="143"/>
      <c r="D8" s="144">
        <v>27000</v>
      </c>
      <c r="E8" s="145"/>
      <c r="F8" s="143">
        <v>5570</v>
      </c>
      <c r="G8" s="145"/>
      <c r="H8" s="139"/>
    </row>
    <row r="9" spans="1:8" s="140" customFormat="1" ht="15">
      <c r="A9" s="141" t="s">
        <v>171</v>
      </c>
      <c r="B9" s="142" t="s">
        <v>173</v>
      </c>
      <c r="C9" s="143"/>
      <c r="D9" s="144">
        <f>2000</f>
        <v>2000</v>
      </c>
      <c r="E9" s="145"/>
      <c r="F9" s="143">
        <v>2575</v>
      </c>
      <c r="G9" s="145"/>
      <c r="H9" s="139"/>
    </row>
    <row r="10" spans="1:8" s="140" customFormat="1" ht="15">
      <c r="A10" s="141" t="s">
        <v>171</v>
      </c>
      <c r="B10" s="142" t="s">
        <v>174</v>
      </c>
      <c r="C10" s="143"/>
      <c r="D10" s="144">
        <v>630</v>
      </c>
      <c r="E10" s="145"/>
      <c r="F10" s="143">
        <v>140</v>
      </c>
      <c r="G10" s="145"/>
      <c r="H10" s="139"/>
    </row>
    <row r="11" spans="1:8" s="140" customFormat="1" ht="15">
      <c r="A11" s="141" t="s">
        <v>171</v>
      </c>
      <c r="B11" s="142" t="s">
        <v>175</v>
      </c>
      <c r="C11" s="143"/>
      <c r="D11" s="144">
        <v>610</v>
      </c>
      <c r="E11" s="145"/>
      <c r="F11" s="143">
        <v>0</v>
      </c>
      <c r="G11" s="145"/>
      <c r="H11" s="139"/>
    </row>
    <row r="12" spans="1:8" s="140" customFormat="1" ht="15">
      <c r="A12" s="141" t="s">
        <v>171</v>
      </c>
      <c r="B12" s="142" t="s">
        <v>176</v>
      </c>
      <c r="C12" s="143"/>
      <c r="D12" s="144">
        <v>150</v>
      </c>
      <c r="E12" s="145"/>
      <c r="F12" s="143">
        <v>77</v>
      </c>
      <c r="G12" s="145"/>
      <c r="H12" s="139"/>
    </row>
    <row r="13" spans="1:8" s="140" customFormat="1" ht="15">
      <c r="A13" s="141" t="s">
        <v>171</v>
      </c>
      <c r="B13" s="142" t="s">
        <v>177</v>
      </c>
      <c r="C13" s="143"/>
      <c r="D13" s="144">
        <v>13940</v>
      </c>
      <c r="E13" s="145"/>
      <c r="F13" s="143">
        <v>4974</v>
      </c>
      <c r="G13" s="145"/>
      <c r="H13" s="139"/>
    </row>
    <row r="14" spans="1:8" s="140" customFormat="1" ht="15">
      <c r="A14" s="141" t="s">
        <v>171</v>
      </c>
      <c r="B14" s="142" t="s">
        <v>69</v>
      </c>
      <c r="C14" s="143"/>
      <c r="D14" s="144">
        <f>10600+500</f>
        <v>11100</v>
      </c>
      <c r="E14" s="145"/>
      <c r="F14" s="143">
        <v>1574</v>
      </c>
      <c r="G14" s="145"/>
      <c r="H14" s="139"/>
    </row>
    <row r="15" spans="1:8" s="140" customFormat="1" ht="15">
      <c r="A15" s="141" t="s">
        <v>171</v>
      </c>
      <c r="B15" s="142" t="s">
        <v>27</v>
      </c>
      <c r="C15" s="143"/>
      <c r="D15" s="144">
        <f>12000+5000</f>
        <v>17000</v>
      </c>
      <c r="E15" s="145"/>
      <c r="F15" s="143">
        <v>9297</v>
      </c>
      <c r="G15" s="145"/>
      <c r="H15" s="139"/>
    </row>
    <row r="16" spans="1:8" s="140" customFormat="1" ht="15">
      <c r="A16" s="141" t="s">
        <v>171</v>
      </c>
      <c r="B16" s="142" t="s">
        <v>178</v>
      </c>
      <c r="C16" s="143"/>
      <c r="D16" s="144">
        <v>47000</v>
      </c>
      <c r="E16" s="145"/>
      <c r="F16" s="143">
        <v>0</v>
      </c>
      <c r="G16" s="145"/>
      <c r="H16" s="139"/>
    </row>
    <row r="17" spans="1:8" s="140" customFormat="1" ht="31.5" customHeight="1">
      <c r="A17" s="141" t="s">
        <v>171</v>
      </c>
      <c r="B17" s="142" t="s">
        <v>179</v>
      </c>
      <c r="C17" s="143"/>
      <c r="D17" s="144">
        <v>3200</v>
      </c>
      <c r="E17" s="145"/>
      <c r="F17" s="143">
        <v>0</v>
      </c>
      <c r="G17" s="145"/>
      <c r="H17" s="139"/>
    </row>
    <row r="18" spans="1:8" s="140" customFormat="1" ht="15">
      <c r="A18" s="141" t="s">
        <v>171</v>
      </c>
      <c r="B18" s="142" t="s">
        <v>180</v>
      </c>
      <c r="C18" s="143"/>
      <c r="D18" s="144">
        <v>12282</v>
      </c>
      <c r="E18" s="145"/>
      <c r="F18" s="143">
        <v>1576.32</v>
      </c>
      <c r="G18" s="145"/>
      <c r="H18" s="139"/>
    </row>
    <row r="19" spans="1:8" s="140" customFormat="1" ht="15">
      <c r="A19" s="141" t="s">
        <v>171</v>
      </c>
      <c r="B19" s="142" t="s">
        <v>181</v>
      </c>
      <c r="C19" s="143"/>
      <c r="D19" s="144">
        <v>28000</v>
      </c>
      <c r="E19" s="145"/>
      <c r="F19" s="143">
        <v>1487</v>
      </c>
      <c r="G19" s="145"/>
      <c r="H19" s="139"/>
    </row>
    <row r="20" spans="1:8" s="149" customFormat="1" ht="36" customHeight="1">
      <c r="A20" s="141" t="s">
        <v>171</v>
      </c>
      <c r="B20" s="146" t="s">
        <v>182</v>
      </c>
      <c r="C20" s="143"/>
      <c r="D20" s="147">
        <v>10000</v>
      </c>
      <c r="E20" s="145"/>
      <c r="F20" s="143">
        <v>10000</v>
      </c>
      <c r="G20" s="145"/>
      <c r="H20" s="148"/>
    </row>
    <row r="21" spans="1:8" s="140" customFormat="1" ht="15">
      <c r="A21" s="141" t="s">
        <v>171</v>
      </c>
      <c r="B21" s="142" t="s">
        <v>183</v>
      </c>
      <c r="C21" s="143"/>
      <c r="D21" s="144">
        <v>6240</v>
      </c>
      <c r="E21" s="145"/>
      <c r="F21" s="143">
        <v>1820</v>
      </c>
      <c r="G21" s="145"/>
      <c r="H21" s="139"/>
    </row>
    <row r="22" spans="1:8" s="140" customFormat="1" ht="15">
      <c r="A22" s="141" t="s">
        <v>171</v>
      </c>
      <c r="B22" s="142" t="s">
        <v>91</v>
      </c>
      <c r="C22" s="143"/>
      <c r="D22" s="144">
        <v>1620</v>
      </c>
      <c r="E22" s="145"/>
      <c r="F22" s="143">
        <v>1173</v>
      </c>
      <c r="G22" s="145"/>
      <c r="H22" s="139"/>
    </row>
    <row r="23" spans="1:8" s="140" customFormat="1" ht="15">
      <c r="A23" s="141" t="s">
        <v>171</v>
      </c>
      <c r="B23" s="142" t="s">
        <v>184</v>
      </c>
      <c r="C23" s="143"/>
      <c r="D23" s="144">
        <v>5360</v>
      </c>
      <c r="E23" s="145"/>
      <c r="F23" s="143">
        <v>0</v>
      </c>
      <c r="G23" s="145"/>
      <c r="H23" s="139"/>
    </row>
    <row r="24" spans="1:8" s="140" customFormat="1" ht="15">
      <c r="A24" s="139"/>
      <c r="B24" s="139"/>
      <c r="C24" s="139"/>
      <c r="D24" s="139"/>
      <c r="E24" s="139"/>
      <c r="F24" s="139"/>
      <c r="G24" s="139"/>
      <c r="H24" s="139"/>
    </row>
    <row r="25" spans="1:8" s="140" customFormat="1" ht="15">
      <c r="A25" s="139"/>
      <c r="B25" s="139"/>
      <c r="C25" s="139"/>
      <c r="D25" s="139"/>
      <c r="E25" s="139"/>
      <c r="F25" s="139"/>
      <c r="G25" s="139"/>
      <c r="H25" s="139"/>
    </row>
    <row r="26" spans="1:8" s="140" customFormat="1" ht="15.75">
      <c r="A26" s="130" t="s">
        <v>185</v>
      </c>
      <c r="B26" s="130"/>
      <c r="C26" s="130"/>
      <c r="D26" s="150"/>
      <c r="E26" s="150"/>
      <c r="F26" s="150"/>
      <c r="G26" s="139"/>
      <c r="H26" s="139"/>
    </row>
    <row r="27" spans="1:8" s="140" customFormat="1" ht="15">
      <c r="A27" s="139"/>
      <c r="B27" s="139" t="s">
        <v>186</v>
      </c>
      <c r="C27" s="139"/>
      <c r="D27" s="139"/>
      <c r="E27" s="139" t="s">
        <v>187</v>
      </c>
      <c r="F27" s="139"/>
      <c r="G27" s="139"/>
      <c r="H27" s="139"/>
    </row>
    <row r="28" spans="1:8" ht="15">
      <c r="A28" s="151"/>
      <c r="B28" s="151"/>
      <c r="C28" s="151"/>
      <c r="D28" s="151"/>
      <c r="E28" s="151"/>
      <c r="F28" s="151"/>
      <c r="G28" s="151"/>
      <c r="H28" s="151"/>
    </row>
    <row r="29" spans="1:8" ht="15">
      <c r="A29" s="151"/>
      <c r="B29" s="151"/>
      <c r="C29" s="151"/>
      <c r="D29" s="151"/>
      <c r="E29" s="151"/>
      <c r="F29" s="151"/>
      <c r="G29" s="151"/>
      <c r="H29" s="151"/>
    </row>
    <row r="30" spans="1:8" ht="15">
      <c r="A30" s="151"/>
      <c r="B30" s="151"/>
      <c r="C30" s="151"/>
      <c r="D30" s="151"/>
      <c r="E30" s="151"/>
      <c r="F30" s="151"/>
      <c r="G30" s="151"/>
      <c r="H30" s="151"/>
    </row>
    <row r="31" spans="1:8" ht="15">
      <c r="A31" s="151"/>
      <c r="B31" s="151"/>
      <c r="C31" s="151"/>
      <c r="D31" s="151"/>
      <c r="E31" s="151"/>
      <c r="F31" s="151"/>
      <c r="G31" s="151"/>
      <c r="H31" s="151"/>
    </row>
    <row r="32" spans="1:8" ht="15">
      <c r="A32" s="151"/>
      <c r="B32" s="151"/>
      <c r="C32" s="151"/>
      <c r="D32" s="151"/>
      <c r="E32" s="151"/>
      <c r="F32" s="151"/>
      <c r="G32" s="151"/>
      <c r="H32" s="151"/>
    </row>
    <row r="33" spans="1:8" ht="15">
      <c r="A33" s="151"/>
      <c r="B33" s="151"/>
      <c r="C33" s="151"/>
      <c r="D33" s="151"/>
      <c r="E33" s="151"/>
      <c r="F33" s="151"/>
      <c r="G33" s="151"/>
      <c r="H33" s="151"/>
    </row>
    <row r="34" spans="1:8" ht="15">
      <c r="A34" s="151"/>
      <c r="B34" s="151"/>
      <c r="C34" s="151"/>
      <c r="D34" s="151"/>
      <c r="E34" s="151"/>
      <c r="F34" s="151"/>
      <c r="G34" s="151"/>
      <c r="H34" s="151"/>
    </row>
    <row r="35" spans="1:8" ht="15">
      <c r="A35" s="151"/>
      <c r="B35" s="151"/>
      <c r="C35" s="151"/>
      <c r="D35" s="151"/>
      <c r="E35" s="151"/>
      <c r="F35" s="151"/>
      <c r="G35" s="151"/>
      <c r="H35" s="151"/>
    </row>
    <row r="36" spans="1:8" ht="15">
      <c r="A36" s="151"/>
      <c r="B36" s="151"/>
      <c r="C36" s="151"/>
      <c r="D36" s="151"/>
      <c r="E36" s="151"/>
      <c r="F36" s="151"/>
      <c r="G36" s="151"/>
      <c r="H36" s="151"/>
    </row>
    <row r="37" spans="1:8" ht="15">
      <c r="A37" s="151"/>
      <c r="B37" s="151"/>
      <c r="C37" s="151"/>
      <c r="D37" s="151"/>
      <c r="E37" s="151"/>
      <c r="F37" s="151"/>
      <c r="G37" s="151"/>
      <c r="H37" s="151"/>
    </row>
    <row r="38" spans="1:8" ht="15">
      <c r="A38" s="151"/>
      <c r="B38" s="151"/>
      <c r="C38" s="151"/>
      <c r="D38" s="151"/>
      <c r="E38" s="151"/>
      <c r="F38" s="151"/>
      <c r="G38" s="151"/>
      <c r="H38" s="151"/>
    </row>
    <row r="39" spans="1:8" ht="15">
      <c r="A39" s="151"/>
      <c r="B39" s="151"/>
      <c r="C39" s="151"/>
      <c r="D39" s="151"/>
      <c r="E39" s="151"/>
      <c r="F39" s="151"/>
      <c r="G39" s="151"/>
      <c r="H39" s="151"/>
    </row>
    <row r="40" spans="1:8" ht="15">
      <c r="A40" s="151"/>
      <c r="B40" s="151"/>
      <c r="C40" s="151"/>
      <c r="D40" s="151"/>
      <c r="E40" s="151"/>
      <c r="F40" s="151"/>
      <c r="G40" s="151"/>
      <c r="H40" s="151"/>
    </row>
    <row r="41" spans="1:8" ht="15">
      <c r="A41" s="151"/>
      <c r="B41" s="151"/>
      <c r="C41" s="151"/>
      <c r="D41" s="151"/>
      <c r="E41" s="151"/>
      <c r="F41" s="151"/>
      <c r="G41" s="151"/>
      <c r="H41" s="151"/>
    </row>
    <row r="42" spans="1:8" ht="15">
      <c r="A42" s="151"/>
      <c r="B42" s="151"/>
      <c r="C42" s="151"/>
      <c r="D42" s="151"/>
      <c r="E42" s="151"/>
      <c r="F42" s="151"/>
      <c r="G42" s="151"/>
      <c r="H42" s="151"/>
    </row>
    <row r="43" spans="1:8" ht="15">
      <c r="A43" s="151"/>
      <c r="B43" s="151"/>
      <c r="C43" s="151"/>
      <c r="D43" s="151"/>
      <c r="E43" s="151"/>
      <c r="F43" s="151"/>
      <c r="G43" s="151"/>
      <c r="H43" s="151"/>
    </row>
    <row r="44" spans="1:8" ht="15">
      <c r="A44" s="151"/>
      <c r="B44" s="151"/>
      <c r="C44" s="151"/>
      <c r="D44" s="151"/>
      <c r="E44" s="151"/>
      <c r="F44" s="151"/>
      <c r="G44" s="151"/>
      <c r="H44" s="151"/>
    </row>
    <row r="45" spans="1:8" ht="15">
      <c r="A45" s="151"/>
      <c r="B45" s="151"/>
      <c r="C45" s="151"/>
      <c r="D45" s="151"/>
      <c r="E45" s="151"/>
      <c r="F45" s="151"/>
      <c r="G45" s="151"/>
      <c r="H45" s="151"/>
    </row>
    <row r="46" spans="1:8" ht="15">
      <c r="A46" s="151"/>
      <c r="B46" s="151"/>
      <c r="C46" s="151"/>
      <c r="D46" s="151"/>
      <c r="E46" s="151"/>
      <c r="F46" s="151"/>
      <c r="G46" s="151"/>
      <c r="H46" s="151"/>
    </row>
    <row r="47" spans="1:8" ht="15">
      <c r="A47" s="151"/>
      <c r="B47" s="151"/>
      <c r="C47" s="151"/>
      <c r="D47" s="151"/>
      <c r="E47" s="151"/>
      <c r="F47" s="151"/>
      <c r="G47" s="151"/>
      <c r="H47" s="151"/>
    </row>
    <row r="48" spans="1:8" ht="15">
      <c r="A48" s="151"/>
      <c r="B48" s="151"/>
      <c r="C48" s="151"/>
      <c r="D48" s="151"/>
      <c r="E48" s="151"/>
      <c r="F48" s="151"/>
      <c r="G48" s="151"/>
      <c r="H48" s="151"/>
    </row>
    <row r="49" spans="1:8" ht="15">
      <c r="A49" s="151"/>
      <c r="B49" s="151"/>
      <c r="C49" s="151"/>
      <c r="D49" s="151"/>
      <c r="E49" s="151"/>
      <c r="F49" s="151"/>
      <c r="G49" s="151"/>
      <c r="H49" s="151"/>
    </row>
    <row r="50" spans="1:8" ht="15">
      <c r="A50" s="151"/>
      <c r="B50" s="151"/>
      <c r="C50" s="151"/>
      <c r="D50" s="151"/>
      <c r="E50" s="151"/>
      <c r="F50" s="151"/>
      <c r="G50" s="151"/>
      <c r="H50" s="151"/>
    </row>
    <row r="51" spans="1:8" ht="15">
      <c r="A51" s="151"/>
      <c r="B51" s="151"/>
      <c r="C51" s="151"/>
      <c r="D51" s="151"/>
      <c r="E51" s="151"/>
      <c r="F51" s="151"/>
      <c r="G51" s="151"/>
      <c r="H51" s="151"/>
    </row>
    <row r="52" spans="1:8" ht="15">
      <c r="A52" s="151"/>
      <c r="B52" s="151"/>
      <c r="C52" s="151"/>
      <c r="D52" s="151"/>
      <c r="E52" s="151"/>
      <c r="F52" s="151"/>
      <c r="G52" s="151"/>
      <c r="H52" s="151"/>
    </row>
    <row r="53" spans="1:8" ht="15">
      <c r="A53" s="151"/>
      <c r="B53" s="151"/>
      <c r="C53" s="151"/>
      <c r="D53" s="151"/>
      <c r="E53" s="151"/>
      <c r="F53" s="151"/>
      <c r="G53" s="151"/>
      <c r="H53" s="151"/>
    </row>
    <row r="54" spans="1:8" ht="15">
      <c r="A54" s="151"/>
      <c r="B54" s="151"/>
      <c r="C54" s="151"/>
      <c r="D54" s="151"/>
      <c r="E54" s="151"/>
      <c r="F54" s="151"/>
      <c r="G54" s="151"/>
      <c r="H54" s="151"/>
    </row>
    <row r="55" spans="1:8" ht="15">
      <c r="A55" s="151"/>
      <c r="B55" s="151"/>
      <c r="C55" s="151"/>
      <c r="D55" s="151"/>
      <c r="E55" s="151"/>
      <c r="F55" s="151"/>
      <c r="G55" s="151"/>
      <c r="H55" s="151"/>
    </row>
    <row r="56" spans="1:8" ht="15">
      <c r="A56" s="151"/>
      <c r="B56" s="151"/>
      <c r="C56" s="151"/>
      <c r="D56" s="151"/>
      <c r="E56" s="151"/>
      <c r="F56" s="151"/>
      <c r="G56" s="151"/>
      <c r="H56" s="151"/>
    </row>
    <row r="57" spans="1:8" ht="15">
      <c r="A57" s="151"/>
      <c r="B57" s="151"/>
      <c r="C57" s="151"/>
      <c r="D57" s="151"/>
      <c r="E57" s="151"/>
      <c r="F57" s="151"/>
      <c r="G57" s="151"/>
      <c r="H57" s="151"/>
    </row>
    <row r="58" spans="1:8" ht="15">
      <c r="A58" s="151"/>
      <c r="B58" s="151"/>
      <c r="C58" s="151"/>
      <c r="D58" s="151"/>
      <c r="E58" s="151"/>
      <c r="F58" s="151"/>
      <c r="G58" s="151"/>
      <c r="H58" s="151"/>
    </row>
    <row r="59" spans="1:8" ht="15">
      <c r="A59" s="151"/>
      <c r="B59" s="151"/>
      <c r="C59" s="151"/>
      <c r="D59" s="151"/>
      <c r="E59" s="151"/>
      <c r="F59" s="151"/>
      <c r="G59" s="151"/>
      <c r="H59" s="151"/>
    </row>
    <row r="60" spans="1:8" ht="15">
      <c r="A60" s="151"/>
      <c r="B60" s="151"/>
      <c r="C60" s="151"/>
      <c r="D60" s="151"/>
      <c r="E60" s="151"/>
      <c r="F60" s="151"/>
      <c r="G60" s="151"/>
      <c r="H60" s="151"/>
    </row>
    <row r="61" spans="1:8" ht="15">
      <c r="A61" s="151"/>
      <c r="B61" s="151"/>
      <c r="C61" s="151"/>
      <c r="D61" s="151"/>
      <c r="E61" s="151"/>
      <c r="F61" s="151"/>
      <c r="G61" s="151"/>
      <c r="H61" s="151"/>
    </row>
    <row r="62" spans="1:8" ht="15">
      <c r="A62" s="151"/>
      <c r="B62" s="151"/>
      <c r="C62" s="151"/>
      <c r="D62" s="151"/>
      <c r="E62" s="151"/>
      <c r="F62" s="151"/>
      <c r="G62" s="151"/>
      <c r="H62" s="151"/>
    </row>
    <row r="63" spans="1:8" ht="15">
      <c r="A63" s="151"/>
      <c r="B63" s="151"/>
      <c r="C63" s="151"/>
      <c r="D63" s="151"/>
      <c r="E63" s="151"/>
      <c r="F63" s="151"/>
      <c r="G63" s="151"/>
      <c r="H63" s="151"/>
    </row>
    <row r="64" spans="1:8" ht="15">
      <c r="A64" s="151"/>
      <c r="B64" s="151"/>
      <c r="C64" s="151"/>
      <c r="D64" s="151"/>
      <c r="E64" s="151"/>
      <c r="F64" s="151"/>
      <c r="G64" s="151"/>
      <c r="H64" s="151"/>
    </row>
    <row r="65" spans="1:8" ht="15">
      <c r="A65" s="151"/>
      <c r="B65" s="151"/>
      <c r="C65" s="151"/>
      <c r="D65" s="151"/>
      <c r="E65" s="151"/>
      <c r="F65" s="151"/>
      <c r="G65" s="151"/>
      <c r="H65" s="151"/>
    </row>
    <row r="66" spans="1:8" ht="15">
      <c r="A66" s="151"/>
      <c r="B66" s="151"/>
      <c r="C66" s="151"/>
      <c r="D66" s="151"/>
      <c r="E66" s="151"/>
      <c r="F66" s="151"/>
      <c r="G66" s="151"/>
      <c r="H66" s="151"/>
    </row>
    <row r="67" spans="1:8" ht="15">
      <c r="A67" s="151"/>
      <c r="B67" s="151"/>
      <c r="C67" s="151"/>
      <c r="D67" s="151"/>
      <c r="E67" s="151"/>
      <c r="F67" s="151"/>
      <c r="G67" s="151"/>
      <c r="H67" s="151"/>
    </row>
    <row r="68" spans="1:8" ht="15">
      <c r="A68" s="151"/>
      <c r="B68" s="151"/>
      <c r="C68" s="151"/>
      <c r="D68" s="151"/>
      <c r="E68" s="151"/>
      <c r="F68" s="151"/>
      <c r="G68" s="151"/>
      <c r="H68" s="151"/>
    </row>
    <row r="69" spans="1:8" ht="15">
      <c r="A69" s="151"/>
      <c r="B69" s="151"/>
      <c r="C69" s="151"/>
      <c r="D69" s="151"/>
      <c r="E69" s="151"/>
      <c r="F69" s="151"/>
      <c r="G69" s="151"/>
      <c r="H69" s="151"/>
    </row>
    <row r="70" spans="1:8" ht="15">
      <c r="A70" s="151"/>
      <c r="B70" s="151"/>
      <c r="C70" s="151"/>
      <c r="D70" s="151"/>
      <c r="E70" s="151"/>
      <c r="F70" s="151"/>
      <c r="G70" s="151"/>
      <c r="H70" s="151"/>
    </row>
    <row r="71" spans="1:8" ht="15">
      <c r="A71" s="151"/>
      <c r="B71" s="151"/>
      <c r="C71" s="151"/>
      <c r="D71" s="151"/>
      <c r="E71" s="151"/>
      <c r="F71" s="151"/>
      <c r="G71" s="151"/>
      <c r="H71" s="151"/>
    </row>
    <row r="72" spans="1:8" ht="15">
      <c r="A72" s="151"/>
      <c r="B72" s="151"/>
      <c r="C72" s="151"/>
      <c r="D72" s="151"/>
      <c r="E72" s="151"/>
      <c r="F72" s="151"/>
      <c r="G72" s="151"/>
      <c r="H72" s="151"/>
    </row>
    <row r="73" spans="1:8" ht="15">
      <c r="A73" s="151"/>
      <c r="B73" s="151"/>
      <c r="C73" s="151"/>
      <c r="D73" s="151"/>
      <c r="E73" s="151"/>
      <c r="F73" s="151"/>
      <c r="G73" s="151"/>
      <c r="H73" s="151"/>
    </row>
    <row r="74" spans="1:8" ht="15">
      <c r="A74" s="151"/>
      <c r="B74" s="151"/>
      <c r="C74" s="151"/>
      <c r="D74" s="151"/>
      <c r="E74" s="151"/>
      <c r="F74" s="151"/>
      <c r="G74" s="151"/>
      <c r="H74" s="151"/>
    </row>
    <row r="75" spans="1:8" ht="15">
      <c r="A75" s="151"/>
      <c r="B75" s="151"/>
      <c r="C75" s="151"/>
      <c r="D75" s="151"/>
      <c r="E75" s="151"/>
      <c r="F75" s="151"/>
      <c r="G75" s="151"/>
      <c r="H75" s="151"/>
    </row>
    <row r="76" spans="1:8" ht="15">
      <c r="A76" s="151"/>
      <c r="B76" s="151"/>
      <c r="C76" s="151"/>
      <c r="D76" s="151"/>
      <c r="E76" s="151"/>
      <c r="F76" s="151"/>
      <c r="G76" s="151"/>
      <c r="H76" s="151"/>
    </row>
    <row r="77" spans="1:8" ht="15">
      <c r="A77" s="151"/>
      <c r="B77" s="151"/>
      <c r="C77" s="151"/>
      <c r="D77" s="151"/>
      <c r="E77" s="151"/>
      <c r="F77" s="151"/>
      <c r="G77" s="151"/>
      <c r="H77" s="151"/>
    </row>
    <row r="78" spans="1:8" ht="15">
      <c r="A78" s="151"/>
      <c r="B78" s="151"/>
      <c r="C78" s="151"/>
      <c r="D78" s="151"/>
      <c r="E78" s="151"/>
      <c r="F78" s="151"/>
      <c r="G78" s="151"/>
      <c r="H78" s="151"/>
    </row>
    <row r="79" spans="1:8" ht="15">
      <c r="A79" s="151"/>
      <c r="B79" s="151"/>
      <c r="C79" s="151"/>
      <c r="D79" s="151"/>
      <c r="E79" s="151"/>
      <c r="F79" s="151"/>
      <c r="G79" s="151"/>
      <c r="H79" s="151"/>
    </row>
    <row r="80" spans="1:8" ht="15">
      <c r="A80" s="151"/>
      <c r="B80" s="151"/>
      <c r="C80" s="151"/>
      <c r="D80" s="151"/>
      <c r="E80" s="151"/>
      <c r="F80" s="151"/>
      <c r="G80" s="151"/>
      <c r="H80" s="151"/>
    </row>
    <row r="81" spans="1:8" ht="15">
      <c r="A81" s="151"/>
      <c r="B81" s="151"/>
      <c r="C81" s="151"/>
      <c r="D81" s="151"/>
      <c r="E81" s="151"/>
      <c r="F81" s="151"/>
      <c r="G81" s="151"/>
      <c r="H81" s="151"/>
    </row>
    <row r="82" spans="1:8" ht="15">
      <c r="A82" s="151"/>
      <c r="B82" s="151"/>
      <c r="C82" s="151"/>
      <c r="D82" s="151"/>
      <c r="E82" s="151"/>
      <c r="F82" s="151"/>
      <c r="G82" s="151"/>
      <c r="H82" s="151"/>
    </row>
    <row r="83" spans="1:8" ht="15">
      <c r="A83" s="151"/>
      <c r="B83" s="151"/>
      <c r="C83" s="151"/>
      <c r="D83" s="151"/>
      <c r="E83" s="151"/>
      <c r="F83" s="151"/>
      <c r="G83" s="151"/>
      <c r="H83" s="151"/>
    </row>
    <row r="84" spans="1:8" ht="15">
      <c r="A84" s="151"/>
      <c r="B84" s="151"/>
      <c r="C84" s="151"/>
      <c r="D84" s="151"/>
      <c r="E84" s="151"/>
      <c r="F84" s="151"/>
      <c r="G84" s="151"/>
      <c r="H84" s="151"/>
    </row>
    <row r="85" spans="1:8" ht="15">
      <c r="A85" s="151"/>
      <c r="B85" s="151"/>
      <c r="C85" s="151"/>
      <c r="D85" s="151"/>
      <c r="E85" s="151"/>
      <c r="F85" s="151"/>
      <c r="G85" s="151"/>
      <c r="H85" s="151"/>
    </row>
    <row r="86" spans="1:8" ht="15">
      <c r="A86" s="151"/>
      <c r="B86" s="151"/>
      <c r="C86" s="151"/>
      <c r="D86" s="151"/>
      <c r="E86" s="151"/>
      <c r="F86" s="151"/>
      <c r="G86" s="151"/>
      <c r="H86" s="151"/>
    </row>
    <row r="87" spans="1:8" ht="15">
      <c r="A87" s="151"/>
      <c r="B87" s="151"/>
      <c r="C87" s="151"/>
      <c r="D87" s="151"/>
      <c r="E87" s="151"/>
      <c r="F87" s="151"/>
      <c r="G87" s="151"/>
      <c r="H87" s="151"/>
    </row>
    <row r="88" spans="1:8" ht="15">
      <c r="A88" s="151"/>
      <c r="B88" s="151"/>
      <c r="C88" s="151"/>
      <c r="D88" s="151"/>
      <c r="E88" s="151"/>
      <c r="F88" s="151"/>
      <c r="G88" s="151"/>
      <c r="H88" s="151"/>
    </row>
    <row r="89" spans="1:8" ht="15">
      <c r="A89" s="151"/>
      <c r="B89" s="151"/>
      <c r="C89" s="151"/>
      <c r="D89" s="151"/>
      <c r="E89" s="151"/>
      <c r="F89" s="151"/>
      <c r="G89" s="151"/>
      <c r="H89" s="151"/>
    </row>
    <row r="90" spans="1:8" ht="15">
      <c r="A90" s="151"/>
      <c r="B90" s="151"/>
      <c r="C90" s="151"/>
      <c r="D90" s="151"/>
      <c r="E90" s="151"/>
      <c r="F90" s="151"/>
      <c r="G90" s="151"/>
      <c r="H90" s="151"/>
    </row>
    <row r="91" spans="1:8" ht="15">
      <c r="A91" s="151"/>
      <c r="B91" s="151"/>
      <c r="C91" s="151"/>
      <c r="D91" s="151"/>
      <c r="E91" s="151"/>
      <c r="F91" s="151"/>
      <c r="G91" s="151"/>
      <c r="H91" s="151"/>
    </row>
    <row r="92" spans="1:8" ht="15">
      <c r="A92" s="151"/>
      <c r="B92" s="151"/>
      <c r="C92" s="151"/>
      <c r="D92" s="151"/>
      <c r="E92" s="151"/>
      <c r="F92" s="151"/>
      <c r="G92" s="151"/>
      <c r="H92" s="151"/>
    </row>
    <row r="93" spans="1:8" ht="15">
      <c r="A93" s="151"/>
      <c r="B93" s="151"/>
      <c r="C93" s="151"/>
      <c r="D93" s="151"/>
      <c r="E93" s="151"/>
      <c r="F93" s="151"/>
      <c r="G93" s="151"/>
      <c r="H93" s="151"/>
    </row>
    <row r="94" spans="1:8" ht="15">
      <c r="A94" s="151"/>
      <c r="B94" s="151"/>
      <c r="C94" s="151"/>
      <c r="D94" s="151"/>
      <c r="E94" s="151"/>
      <c r="F94" s="151"/>
      <c r="G94" s="151"/>
      <c r="H94" s="151"/>
    </row>
    <row r="95" spans="1:8" ht="15">
      <c r="A95" s="151"/>
      <c r="B95" s="151"/>
      <c r="C95" s="151"/>
      <c r="D95" s="151"/>
      <c r="E95" s="151"/>
      <c r="F95" s="151"/>
      <c r="G95" s="151"/>
      <c r="H95" s="151"/>
    </row>
    <row r="96" spans="1:8" ht="15">
      <c r="A96" s="151"/>
      <c r="B96" s="151"/>
      <c r="C96" s="151"/>
      <c r="D96" s="151"/>
      <c r="E96" s="151"/>
      <c r="F96" s="151"/>
      <c r="G96" s="151"/>
      <c r="H96" s="151"/>
    </row>
    <row r="97" spans="1:8" ht="15">
      <c r="A97" s="151"/>
      <c r="B97" s="151"/>
      <c r="C97" s="151"/>
      <c r="D97" s="151"/>
      <c r="E97" s="151"/>
      <c r="F97" s="151"/>
      <c r="G97" s="151"/>
      <c r="H97" s="151"/>
    </row>
    <row r="98" spans="1:8" ht="15">
      <c r="A98" s="151"/>
      <c r="B98" s="151"/>
      <c r="C98" s="151"/>
      <c r="D98" s="151"/>
      <c r="E98" s="151"/>
      <c r="F98" s="151"/>
      <c r="G98" s="151"/>
      <c r="H98" s="151"/>
    </row>
    <row r="99" spans="1:8" ht="15">
      <c r="A99" s="151"/>
      <c r="B99" s="151"/>
      <c r="C99" s="151"/>
      <c r="D99" s="151"/>
      <c r="E99" s="151"/>
      <c r="F99" s="151"/>
      <c r="G99" s="151"/>
      <c r="H99" s="151"/>
    </row>
    <row r="100" spans="1:8" ht="15">
      <c r="A100" s="151"/>
      <c r="B100" s="151"/>
      <c r="C100" s="151"/>
      <c r="D100" s="151"/>
      <c r="E100" s="151"/>
      <c r="F100" s="151"/>
      <c r="G100" s="151"/>
      <c r="H100" s="151"/>
    </row>
    <row r="101" spans="1:8" ht="15">
      <c r="A101" s="151"/>
      <c r="B101" s="151"/>
      <c r="C101" s="151"/>
      <c r="D101" s="151"/>
      <c r="E101" s="151"/>
      <c r="F101" s="151"/>
      <c r="G101" s="151"/>
      <c r="H101" s="151"/>
    </row>
    <row r="102" spans="1:8" ht="15">
      <c r="A102" s="151"/>
      <c r="B102" s="151"/>
      <c r="C102" s="151"/>
      <c r="D102" s="151"/>
      <c r="E102" s="151"/>
      <c r="F102" s="151"/>
      <c r="G102" s="151"/>
      <c r="H102" s="151"/>
    </row>
    <row r="103" spans="1:8" ht="15">
      <c r="A103" s="151"/>
      <c r="B103" s="151"/>
      <c r="C103" s="151"/>
      <c r="D103" s="151"/>
      <c r="E103" s="151"/>
      <c r="F103" s="151"/>
      <c r="G103" s="151"/>
      <c r="H103" s="151"/>
    </row>
    <row r="104" spans="1:8" ht="15">
      <c r="A104" s="151"/>
      <c r="B104" s="151"/>
      <c r="C104" s="151"/>
      <c r="D104" s="151"/>
      <c r="E104" s="151"/>
      <c r="F104" s="151"/>
      <c r="G104" s="151"/>
      <c r="H104" s="151"/>
    </row>
    <row r="105" spans="1:8" ht="15">
      <c r="A105" s="151"/>
      <c r="B105" s="151"/>
      <c r="C105" s="151"/>
      <c r="D105" s="151"/>
      <c r="E105" s="151"/>
      <c r="F105" s="151"/>
      <c r="G105" s="151"/>
      <c r="H105" s="151"/>
    </row>
    <row r="106" spans="1:8" ht="15">
      <c r="A106" s="151"/>
      <c r="B106" s="151"/>
      <c r="C106" s="151"/>
      <c r="D106" s="151"/>
      <c r="E106" s="151"/>
      <c r="F106" s="151"/>
      <c r="G106" s="151"/>
      <c r="H106" s="151"/>
    </row>
    <row r="107" spans="1:8" ht="15">
      <c r="A107" s="151"/>
      <c r="B107" s="151"/>
      <c r="C107" s="151"/>
      <c r="D107" s="151"/>
      <c r="E107" s="151"/>
      <c r="F107" s="151"/>
      <c r="G107" s="151"/>
      <c r="H107" s="151"/>
    </row>
    <row r="108" spans="1:8" ht="15">
      <c r="A108" s="151"/>
      <c r="B108" s="151"/>
      <c r="C108" s="151"/>
      <c r="D108" s="151"/>
      <c r="E108" s="151"/>
      <c r="F108" s="151"/>
      <c r="G108" s="151"/>
      <c r="H108" s="151"/>
    </row>
    <row r="109" spans="1:8" ht="15">
      <c r="A109" s="151"/>
      <c r="B109" s="151"/>
      <c r="C109" s="151"/>
      <c r="D109" s="151"/>
      <c r="E109" s="151"/>
      <c r="F109" s="151"/>
      <c r="G109" s="151"/>
      <c r="H109" s="151"/>
    </row>
    <row r="110" spans="1:8" ht="15">
      <c r="A110" s="151"/>
      <c r="B110" s="151"/>
      <c r="C110" s="151"/>
      <c r="D110" s="151"/>
      <c r="E110" s="151"/>
      <c r="F110" s="151"/>
      <c r="G110" s="151"/>
      <c r="H110" s="151"/>
    </row>
    <row r="111" spans="1:8" ht="15">
      <c r="A111" s="151"/>
      <c r="B111" s="151"/>
      <c r="C111" s="151"/>
      <c r="D111" s="151"/>
      <c r="E111" s="151"/>
      <c r="F111" s="151"/>
      <c r="G111" s="151"/>
      <c r="H111" s="151"/>
    </row>
    <row r="112" spans="1:8" ht="15">
      <c r="A112" s="151"/>
      <c r="B112" s="151"/>
      <c r="C112" s="151"/>
      <c r="D112" s="151"/>
      <c r="E112" s="151"/>
      <c r="F112" s="151"/>
      <c r="G112" s="151"/>
      <c r="H112" s="151"/>
    </row>
    <row r="113" spans="1:8" ht="15">
      <c r="A113" s="151"/>
      <c r="B113" s="151"/>
      <c r="C113" s="151"/>
      <c r="D113" s="151"/>
      <c r="E113" s="151"/>
      <c r="F113" s="151"/>
      <c r="G113" s="151"/>
      <c r="H113" s="151"/>
    </row>
    <row r="114" spans="1:8" ht="15">
      <c r="A114" s="151"/>
      <c r="B114" s="151"/>
      <c r="C114" s="151"/>
      <c r="D114" s="151"/>
      <c r="E114" s="151"/>
      <c r="F114" s="151"/>
      <c r="G114" s="151"/>
      <c r="H114" s="151"/>
    </row>
    <row r="115" spans="1:8" ht="15">
      <c r="A115" s="151"/>
      <c r="B115" s="151"/>
      <c r="C115" s="151"/>
      <c r="D115" s="151"/>
      <c r="E115" s="151"/>
      <c r="F115" s="151"/>
      <c r="G115" s="151"/>
      <c r="H115" s="151"/>
    </row>
    <row r="116" spans="1:8" ht="15">
      <c r="A116" s="151"/>
      <c r="B116" s="151"/>
      <c r="C116" s="151"/>
      <c r="D116" s="151"/>
      <c r="E116" s="151"/>
      <c r="F116" s="151"/>
      <c r="G116" s="151"/>
      <c r="H116" s="151"/>
    </row>
    <row r="117" spans="1:8" ht="15">
      <c r="A117" s="151"/>
      <c r="B117" s="151"/>
      <c r="C117" s="151"/>
      <c r="D117" s="151"/>
      <c r="E117" s="151"/>
      <c r="F117" s="151"/>
      <c r="G117" s="151"/>
      <c r="H117" s="151"/>
    </row>
    <row r="118" spans="1:8" ht="15">
      <c r="A118" s="151"/>
      <c r="B118" s="151"/>
      <c r="C118" s="151"/>
      <c r="D118" s="151"/>
      <c r="E118" s="151"/>
      <c r="F118" s="151"/>
      <c r="G118" s="151"/>
      <c r="H118" s="151"/>
    </row>
    <row r="119" spans="1:8" ht="15">
      <c r="A119" s="151"/>
      <c r="B119" s="151"/>
      <c r="C119" s="151"/>
      <c r="D119" s="151"/>
      <c r="E119" s="151"/>
      <c r="F119" s="151"/>
      <c r="G119" s="151"/>
      <c r="H119" s="151"/>
    </row>
  </sheetData>
  <sheetProtection/>
  <mergeCells count="2">
    <mergeCell ref="A4:G4"/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N4" sqref="N4"/>
    </sheetView>
  </sheetViews>
  <sheetFormatPr defaultColWidth="9.140625" defaultRowHeight="15"/>
  <cols>
    <col min="1" max="1" width="42.28125" style="0" customWidth="1"/>
    <col min="2" max="2" width="27.8515625" style="0" customWidth="1"/>
    <col min="3" max="3" width="12.00390625" style="0" customWidth="1"/>
    <col min="4" max="4" width="12.57421875" style="0" customWidth="1"/>
    <col min="6" max="6" width="23.421875" style="0" customWidth="1"/>
    <col min="7" max="7" width="13.140625" style="0" customWidth="1"/>
  </cols>
  <sheetData>
    <row r="1" ht="63.75" customHeight="1">
      <c r="F1" s="5" t="s">
        <v>199</v>
      </c>
    </row>
    <row r="2" ht="3.75" customHeight="1"/>
    <row r="3" ht="4.5" customHeight="1"/>
    <row r="4" spans="1:7" ht="37.5" customHeight="1">
      <c r="A4" s="188" t="s">
        <v>200</v>
      </c>
      <c r="B4" s="188"/>
      <c r="C4" s="188"/>
      <c r="D4" s="188"/>
      <c r="E4" s="188"/>
      <c r="F4" s="188"/>
      <c r="G4" s="188"/>
    </row>
    <row r="5" spans="1:7" ht="6.75" customHeight="1">
      <c r="A5" s="6"/>
      <c r="B5" s="6"/>
      <c r="C5" s="6"/>
      <c r="D5" s="6"/>
      <c r="E5" s="6"/>
      <c r="F5" s="6"/>
      <c r="G5" s="6"/>
    </row>
    <row r="6" spans="1:7" ht="47.25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201</v>
      </c>
      <c r="G6" s="8" t="s">
        <v>5</v>
      </c>
    </row>
    <row r="7" spans="1:7" ht="15.75" customHeight="1">
      <c r="A7" s="189" t="s">
        <v>202</v>
      </c>
      <c r="B7" s="153" t="s">
        <v>203</v>
      </c>
      <c r="C7" s="154"/>
      <c r="D7" s="154">
        <v>835</v>
      </c>
      <c r="E7" s="154"/>
      <c r="F7" s="154">
        <v>0</v>
      </c>
      <c r="G7" s="154"/>
    </row>
    <row r="8" spans="1:7" ht="15.75">
      <c r="A8" s="190"/>
      <c r="B8" s="153" t="s">
        <v>204</v>
      </c>
      <c r="C8" s="154"/>
      <c r="D8" s="154">
        <v>630</v>
      </c>
      <c r="E8" s="154"/>
      <c r="F8" s="154">
        <v>170</v>
      </c>
      <c r="G8" s="154"/>
    </row>
    <row r="9" spans="1:7" ht="15.75">
      <c r="A9" s="190"/>
      <c r="B9" s="153" t="s">
        <v>167</v>
      </c>
      <c r="C9" s="154"/>
      <c r="D9" s="154">
        <v>6000</v>
      </c>
      <c r="E9" s="154"/>
      <c r="F9" s="154">
        <v>14300</v>
      </c>
      <c r="G9" s="154"/>
    </row>
    <row r="10" spans="1:7" ht="15.75">
      <c r="A10" s="190"/>
      <c r="B10" s="153" t="s">
        <v>75</v>
      </c>
      <c r="C10" s="155"/>
      <c r="D10" s="155">
        <v>0</v>
      </c>
      <c r="E10" s="154"/>
      <c r="F10" s="155">
        <v>3100</v>
      </c>
      <c r="G10" s="154"/>
    </row>
    <row r="11" spans="1:7" ht="15.75">
      <c r="A11" s="190"/>
      <c r="B11" s="153" t="s">
        <v>205</v>
      </c>
      <c r="C11" s="155"/>
      <c r="D11" s="155">
        <v>1</v>
      </c>
      <c r="E11" s="154"/>
      <c r="F11" s="155">
        <v>0</v>
      </c>
      <c r="G11" s="154"/>
    </row>
    <row r="12" spans="1:7" ht="15.75">
      <c r="A12" s="190"/>
      <c r="B12" s="153" t="s">
        <v>22</v>
      </c>
      <c r="C12" s="155"/>
      <c r="D12" s="155">
        <v>1154</v>
      </c>
      <c r="E12" s="154"/>
      <c r="F12" s="155">
        <v>32</v>
      </c>
      <c r="G12" s="154"/>
    </row>
    <row r="13" spans="1:7" ht="15.75">
      <c r="A13" s="190"/>
      <c r="B13" s="153" t="s">
        <v>206</v>
      </c>
      <c r="C13" s="155"/>
      <c r="D13" s="155">
        <v>615</v>
      </c>
      <c r="E13" s="154"/>
      <c r="F13" s="155">
        <v>0</v>
      </c>
      <c r="G13" s="154"/>
    </row>
    <row r="14" spans="1:7" ht="15.75">
      <c r="A14" s="190"/>
      <c r="B14" s="153" t="s">
        <v>207</v>
      </c>
      <c r="C14" s="155"/>
      <c r="D14" s="155">
        <v>90</v>
      </c>
      <c r="E14" s="154"/>
      <c r="F14" s="155">
        <v>0</v>
      </c>
      <c r="G14" s="154"/>
    </row>
    <row r="15" spans="1:7" ht="15.75">
      <c r="A15" s="190"/>
      <c r="B15" s="153" t="s">
        <v>66</v>
      </c>
      <c r="C15" s="155"/>
      <c r="D15" s="155">
        <v>4000</v>
      </c>
      <c r="E15" s="154"/>
      <c r="F15" s="155">
        <v>0</v>
      </c>
      <c r="G15" s="154"/>
    </row>
    <row r="16" spans="1:7" ht="15.75">
      <c r="A16" s="190"/>
      <c r="B16" s="153" t="s">
        <v>69</v>
      </c>
      <c r="C16" s="155"/>
      <c r="D16" s="155">
        <v>6890</v>
      </c>
      <c r="E16" s="154"/>
      <c r="F16" s="155">
        <v>350</v>
      </c>
      <c r="G16" s="154"/>
    </row>
    <row r="17" spans="1:7" ht="15.75">
      <c r="A17" s="190"/>
      <c r="B17" s="153" t="s">
        <v>27</v>
      </c>
      <c r="C17" s="155"/>
      <c r="D17" s="155">
        <v>8000</v>
      </c>
      <c r="E17" s="154"/>
      <c r="F17" s="155">
        <v>3500</v>
      </c>
      <c r="G17" s="154"/>
    </row>
    <row r="18" spans="1:7" ht="15.75">
      <c r="A18" s="190"/>
      <c r="B18" s="153" t="s">
        <v>208</v>
      </c>
      <c r="C18" s="155"/>
      <c r="D18" s="155">
        <v>2300</v>
      </c>
      <c r="E18" s="154"/>
      <c r="F18" s="155">
        <v>0</v>
      </c>
      <c r="G18" s="154"/>
    </row>
    <row r="19" spans="1:7" ht="15.75">
      <c r="A19" s="190"/>
      <c r="B19" s="153" t="s">
        <v>209</v>
      </c>
      <c r="C19" s="155"/>
      <c r="D19" s="155">
        <v>23000</v>
      </c>
      <c r="E19" s="154"/>
      <c r="F19" s="155">
        <v>0</v>
      </c>
      <c r="G19" s="154"/>
    </row>
    <row r="20" spans="1:7" ht="15.75">
      <c r="A20" s="190"/>
      <c r="B20" s="153" t="s">
        <v>106</v>
      </c>
      <c r="C20" s="155"/>
      <c r="D20" s="155">
        <v>11299.44</v>
      </c>
      <c r="E20" s="154"/>
      <c r="F20" s="155">
        <v>1352.4</v>
      </c>
      <c r="G20" s="154"/>
    </row>
    <row r="21" spans="1:7" ht="15.75">
      <c r="A21" s="190"/>
      <c r="B21" s="153" t="s">
        <v>30</v>
      </c>
      <c r="C21" s="155"/>
      <c r="D21" s="155">
        <v>5150</v>
      </c>
      <c r="E21" s="154"/>
      <c r="F21" s="155">
        <v>350</v>
      </c>
      <c r="G21" s="154"/>
    </row>
    <row r="22" spans="1:7" ht="15.75">
      <c r="A22" s="190"/>
      <c r="B22" s="153" t="s">
        <v>210</v>
      </c>
      <c r="C22" s="155"/>
      <c r="D22" s="155">
        <v>1000</v>
      </c>
      <c r="E22" s="154"/>
      <c r="F22" s="155">
        <v>0</v>
      </c>
      <c r="G22" s="154"/>
    </row>
    <row r="23" spans="1:7" ht="15.75">
      <c r="A23" s="190"/>
      <c r="B23" s="153" t="s">
        <v>76</v>
      </c>
      <c r="C23" s="155"/>
      <c r="D23" s="155">
        <v>3720</v>
      </c>
      <c r="E23" s="154"/>
      <c r="F23" s="155">
        <v>0</v>
      </c>
      <c r="G23" s="154"/>
    </row>
    <row r="24" spans="1:7" ht="15.75">
      <c r="A24" s="190"/>
      <c r="B24" s="153" t="s">
        <v>91</v>
      </c>
      <c r="C24" s="155"/>
      <c r="D24" s="155">
        <v>1330</v>
      </c>
      <c r="E24" s="154"/>
      <c r="F24" s="155">
        <v>250</v>
      </c>
      <c r="G24" s="154"/>
    </row>
    <row r="25" spans="1:7" ht="15.75">
      <c r="A25" s="191"/>
      <c r="B25" s="153" t="s">
        <v>211</v>
      </c>
      <c r="C25" s="155"/>
      <c r="D25" s="155">
        <v>3800</v>
      </c>
      <c r="E25" s="154"/>
      <c r="F25" s="155">
        <v>0</v>
      </c>
      <c r="G25" s="154"/>
    </row>
  </sheetData>
  <sheetProtection/>
  <mergeCells count="2">
    <mergeCell ref="A4:G4"/>
    <mergeCell ref="A7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="60" zoomScaleNormal="60" zoomScalePageLayoutView="0" workbookViewId="0" topLeftCell="A1">
      <selection activeCell="G7" sqref="G7:G24"/>
    </sheetView>
  </sheetViews>
  <sheetFormatPr defaultColWidth="9.140625" defaultRowHeight="15"/>
  <cols>
    <col min="1" max="1" width="39.00390625" style="0" customWidth="1"/>
    <col min="2" max="2" width="25.28125" style="0" customWidth="1"/>
    <col min="3" max="3" width="11.421875" style="0" customWidth="1"/>
    <col min="4" max="4" width="14.140625" style="0" customWidth="1"/>
    <col min="5" max="5" width="12.00390625" style="0" customWidth="1"/>
    <col min="6" max="6" width="14.57421875" style="0" customWidth="1"/>
    <col min="7" max="7" width="13.421875" style="0" customWidth="1"/>
  </cols>
  <sheetData>
    <row r="1" spans="6:7" ht="92.25" customHeight="1">
      <c r="F1" s="187" t="s">
        <v>14</v>
      </c>
      <c r="G1" s="187"/>
    </row>
    <row r="2" ht="30.75" customHeight="1"/>
    <row r="3" ht="30.75" customHeight="1"/>
    <row r="4" spans="1:7" ht="30.75" customHeight="1">
      <c r="A4" s="183" t="s">
        <v>37</v>
      </c>
      <c r="B4" s="184"/>
      <c r="C4" s="184"/>
      <c r="D4" s="184"/>
      <c r="E4" s="184"/>
      <c r="F4" s="184"/>
      <c r="G4" s="184"/>
    </row>
    <row r="5" spans="1:7" ht="15">
      <c r="A5" s="6"/>
      <c r="B5" s="6"/>
      <c r="C5" s="6"/>
      <c r="D5" s="6"/>
      <c r="E5" s="6"/>
      <c r="F5" s="6"/>
      <c r="G5" s="6"/>
    </row>
    <row r="6" spans="1:7" ht="47.25">
      <c r="A6" s="7" t="s">
        <v>1</v>
      </c>
      <c r="B6" s="12" t="s">
        <v>2</v>
      </c>
      <c r="C6" s="8" t="s">
        <v>3</v>
      </c>
      <c r="D6" s="8" t="s">
        <v>4</v>
      </c>
      <c r="E6" s="8" t="s">
        <v>5</v>
      </c>
      <c r="F6" s="8" t="s">
        <v>15</v>
      </c>
      <c r="G6" s="8" t="s">
        <v>5</v>
      </c>
    </row>
    <row r="7" spans="1:7" ht="30.75" customHeight="1">
      <c r="A7" s="13" t="s">
        <v>16</v>
      </c>
      <c r="B7" s="14" t="s">
        <v>17</v>
      </c>
      <c r="C7" s="15"/>
      <c r="D7" s="9">
        <v>755</v>
      </c>
      <c r="E7" s="9"/>
      <c r="F7" s="9">
        <v>158</v>
      </c>
      <c r="G7" s="9"/>
    </row>
    <row r="8" spans="1:7" ht="15.75">
      <c r="A8" s="16"/>
      <c r="B8" s="17" t="s">
        <v>18</v>
      </c>
      <c r="C8" s="15"/>
      <c r="D8" s="9">
        <v>10</v>
      </c>
      <c r="E8" s="9"/>
      <c r="F8" s="9">
        <v>6</v>
      </c>
      <c r="G8" s="9"/>
    </row>
    <row r="9" spans="1:7" ht="15.75">
      <c r="A9" s="16"/>
      <c r="B9" s="17" t="s">
        <v>19</v>
      </c>
      <c r="C9" s="15"/>
      <c r="D9" s="9">
        <v>32000</v>
      </c>
      <c r="E9" s="9"/>
      <c r="F9" s="9">
        <v>3918</v>
      </c>
      <c r="G9" s="9"/>
    </row>
    <row r="10" spans="1:7" ht="15.75">
      <c r="A10" s="16"/>
      <c r="B10" s="17" t="s">
        <v>20</v>
      </c>
      <c r="C10" s="15"/>
      <c r="D10" s="9">
        <v>3000</v>
      </c>
      <c r="E10" s="9"/>
      <c r="F10" s="9">
        <v>2403</v>
      </c>
      <c r="G10" s="9"/>
    </row>
    <row r="11" spans="1:7" ht="15.75">
      <c r="A11" s="16"/>
      <c r="B11" s="18" t="s">
        <v>21</v>
      </c>
      <c r="C11" s="15"/>
      <c r="D11" s="9">
        <v>8000</v>
      </c>
      <c r="E11" s="9"/>
      <c r="F11" s="9">
        <v>1218</v>
      </c>
      <c r="G11" s="9"/>
    </row>
    <row r="12" spans="1:7" ht="15.75">
      <c r="A12" s="16"/>
      <c r="B12" s="17" t="s">
        <v>22</v>
      </c>
      <c r="C12" s="15"/>
      <c r="D12" s="9">
        <v>1340</v>
      </c>
      <c r="E12" s="9"/>
      <c r="F12" s="9">
        <v>275</v>
      </c>
      <c r="G12" s="9"/>
    </row>
    <row r="13" spans="1:7" ht="15.75">
      <c r="A13" s="16"/>
      <c r="B13" s="17" t="s">
        <v>23</v>
      </c>
      <c r="C13" s="15"/>
      <c r="D13" s="9">
        <v>90</v>
      </c>
      <c r="E13" s="9"/>
      <c r="F13" s="9">
        <v>0</v>
      </c>
      <c r="G13" s="9"/>
    </row>
    <row r="14" spans="1:7" ht="15.75">
      <c r="A14" s="16"/>
      <c r="B14" s="17" t="s">
        <v>24</v>
      </c>
      <c r="C14" s="15"/>
      <c r="D14" s="9">
        <v>810</v>
      </c>
      <c r="E14" s="9"/>
      <c r="F14" s="9">
        <v>0</v>
      </c>
      <c r="G14" s="9"/>
    </row>
    <row r="15" spans="1:7" ht="15.75">
      <c r="A15" s="16"/>
      <c r="B15" s="17" t="s">
        <v>25</v>
      </c>
      <c r="C15" s="15"/>
      <c r="D15" s="9">
        <v>12580</v>
      </c>
      <c r="E15" s="9"/>
      <c r="F15" s="9">
        <v>3067</v>
      </c>
      <c r="G15" s="9"/>
    </row>
    <row r="16" spans="1:7" ht="15.75">
      <c r="A16" s="16"/>
      <c r="B16" s="17" t="s">
        <v>26</v>
      </c>
      <c r="C16" s="15"/>
      <c r="D16" s="9">
        <v>6000</v>
      </c>
      <c r="E16" s="9"/>
      <c r="F16" s="9">
        <v>6000</v>
      </c>
      <c r="G16" s="9"/>
    </row>
    <row r="17" spans="1:7" ht="15.75">
      <c r="A17" s="16"/>
      <c r="B17" s="17" t="s">
        <v>27</v>
      </c>
      <c r="C17" s="15"/>
      <c r="D17" s="9">
        <v>13000</v>
      </c>
      <c r="E17" s="9"/>
      <c r="F17" s="9">
        <v>5394</v>
      </c>
      <c r="G17" s="9"/>
    </row>
    <row r="18" spans="1:7" ht="15.75">
      <c r="A18" s="16"/>
      <c r="B18" s="17" t="s">
        <v>28</v>
      </c>
      <c r="C18" s="15"/>
      <c r="D18" s="9">
        <v>4400</v>
      </c>
      <c r="E18" s="9"/>
      <c r="F18" s="9">
        <v>0</v>
      </c>
      <c r="G18" s="9"/>
    </row>
    <row r="19" spans="1:7" ht="15.75">
      <c r="A19" s="16"/>
      <c r="B19" s="17" t="s">
        <v>29</v>
      </c>
      <c r="C19" s="15"/>
      <c r="D19" s="9">
        <v>27820.8</v>
      </c>
      <c r="E19" s="9"/>
      <c r="F19" s="9">
        <v>7325.04</v>
      </c>
      <c r="G19" s="9"/>
    </row>
    <row r="20" spans="1:7" ht="15.75">
      <c r="A20" s="16"/>
      <c r="B20" s="17" t="s">
        <v>30</v>
      </c>
      <c r="C20" s="15"/>
      <c r="D20" s="9">
        <v>11480</v>
      </c>
      <c r="E20" s="9"/>
      <c r="F20" s="9">
        <v>2670</v>
      </c>
      <c r="G20" s="9"/>
    </row>
    <row r="21" spans="1:7" ht="15.75">
      <c r="A21" s="16"/>
      <c r="B21" s="17" t="s">
        <v>31</v>
      </c>
      <c r="C21" s="15"/>
      <c r="D21" s="9">
        <v>36000</v>
      </c>
      <c r="E21" s="9"/>
      <c r="F21" s="9">
        <v>877</v>
      </c>
      <c r="G21" s="9"/>
    </row>
    <row r="22" spans="1:7" ht="15.75">
      <c r="A22" s="16"/>
      <c r="B22" s="17" t="s">
        <v>32</v>
      </c>
      <c r="C22" s="15"/>
      <c r="D22" s="9">
        <v>2000</v>
      </c>
      <c r="E22" s="9"/>
      <c r="F22" s="9">
        <v>0</v>
      </c>
      <c r="G22" s="9"/>
    </row>
    <row r="23" spans="1:7" ht="15.75">
      <c r="A23" s="16"/>
      <c r="B23" s="17" t="s">
        <v>33</v>
      </c>
      <c r="C23" s="15"/>
      <c r="D23" s="9">
        <v>6840</v>
      </c>
      <c r="E23" s="9"/>
      <c r="F23" s="9">
        <v>0</v>
      </c>
      <c r="G23" s="9"/>
    </row>
    <row r="24" spans="1:7" ht="15.75">
      <c r="A24" s="16"/>
      <c r="B24" s="18" t="s">
        <v>34</v>
      </c>
      <c r="C24" s="15"/>
      <c r="D24" s="9">
        <v>5770</v>
      </c>
      <c r="E24" s="9"/>
      <c r="F24" s="9">
        <v>2362</v>
      </c>
      <c r="G24" s="9"/>
    </row>
    <row r="25" ht="15">
      <c r="A25" t="s">
        <v>35</v>
      </c>
    </row>
    <row r="27" spans="1:6" ht="15.75">
      <c r="A27" s="11" t="s">
        <v>11</v>
      </c>
      <c r="B27" s="11"/>
      <c r="C27" s="11"/>
      <c r="D27" s="11"/>
      <c r="E27" s="11"/>
      <c r="F27" s="11" t="s">
        <v>36</v>
      </c>
    </row>
    <row r="28" ht="15">
      <c r="B28" t="s">
        <v>13</v>
      </c>
    </row>
  </sheetData>
  <sheetProtection/>
  <mergeCells count="2">
    <mergeCell ref="F1:G1"/>
    <mergeCell ref="A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G7" sqref="G7:G18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0" customWidth="1"/>
    <col min="6" max="6" width="30.57421875" style="0" customWidth="1"/>
    <col min="7" max="7" width="15.8515625" style="0" customWidth="1"/>
  </cols>
  <sheetData>
    <row r="1" ht="63">
      <c r="F1" s="5" t="s">
        <v>0</v>
      </c>
    </row>
    <row r="4" spans="1:7" ht="15">
      <c r="A4" s="184" t="s">
        <v>87</v>
      </c>
      <c r="B4" s="184"/>
      <c r="C4" s="184"/>
      <c r="D4" s="184"/>
      <c r="E4" s="184"/>
      <c r="F4" s="184"/>
      <c r="G4" s="184"/>
    </row>
    <row r="5" spans="1:7" ht="15">
      <c r="A5" s="6"/>
      <c r="B5" s="6"/>
      <c r="C5" s="6"/>
      <c r="D5" s="6"/>
      <c r="E5" s="6"/>
      <c r="F5" s="6"/>
      <c r="G5" s="6"/>
    </row>
    <row r="6" spans="1:7" ht="47.2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8" t="s">
        <v>88</v>
      </c>
      <c r="G6" s="8" t="s">
        <v>5</v>
      </c>
    </row>
    <row r="7" spans="1:7" ht="31.5">
      <c r="A7" s="57" t="s">
        <v>89</v>
      </c>
      <c r="B7" s="9" t="s">
        <v>69</v>
      </c>
      <c r="C7" s="9"/>
      <c r="D7" s="9">
        <v>4620</v>
      </c>
      <c r="E7" s="9"/>
      <c r="F7" s="9">
        <v>90</v>
      </c>
      <c r="G7" s="9"/>
    </row>
    <row r="8" spans="1:7" ht="15.75">
      <c r="A8" s="9"/>
      <c r="B8" s="9" t="s">
        <v>66</v>
      </c>
      <c r="C8" s="9"/>
      <c r="D8" s="9">
        <v>10000</v>
      </c>
      <c r="E8" s="58"/>
      <c r="F8" s="9">
        <v>2415</v>
      </c>
      <c r="G8" s="58"/>
    </row>
    <row r="9" spans="1:7" ht="15.75">
      <c r="A9" s="9"/>
      <c r="B9" s="9" t="s">
        <v>19</v>
      </c>
      <c r="C9" s="9"/>
      <c r="D9" s="9">
        <v>8900</v>
      </c>
      <c r="E9" s="58"/>
      <c r="F9" s="9">
        <v>2645</v>
      </c>
      <c r="G9" s="58"/>
    </row>
    <row r="10" spans="1:7" ht="15.75">
      <c r="A10" s="9"/>
      <c r="B10" s="9" t="s">
        <v>30</v>
      </c>
      <c r="C10" s="9"/>
      <c r="D10" s="9">
        <v>2580</v>
      </c>
      <c r="E10" s="58"/>
      <c r="F10" s="9">
        <v>1026</v>
      </c>
      <c r="G10" s="58"/>
    </row>
    <row r="11" spans="1:7" ht="15.75">
      <c r="A11" s="9"/>
      <c r="B11" s="9" t="s">
        <v>90</v>
      </c>
      <c r="C11" s="9"/>
      <c r="D11" s="9">
        <v>210</v>
      </c>
      <c r="E11" s="58"/>
      <c r="F11" s="9">
        <v>30</v>
      </c>
      <c r="G11" s="58"/>
    </row>
    <row r="12" spans="1:7" ht="15.75">
      <c r="A12" s="9"/>
      <c r="B12" s="9" t="s">
        <v>44</v>
      </c>
      <c r="C12" s="9"/>
      <c r="D12" s="9">
        <v>8500</v>
      </c>
      <c r="E12" s="58"/>
      <c r="F12" s="9">
        <v>107</v>
      </c>
      <c r="G12" s="58"/>
    </row>
    <row r="13" spans="1:7" ht="15.75">
      <c r="A13" s="9"/>
      <c r="B13" s="9" t="s">
        <v>91</v>
      </c>
      <c r="C13" s="9"/>
      <c r="D13" s="9">
        <v>1040</v>
      </c>
      <c r="E13" s="58"/>
      <c r="F13" s="9">
        <v>925</v>
      </c>
      <c r="G13" s="58"/>
    </row>
    <row r="14" spans="1:7" ht="15.75">
      <c r="A14" s="9"/>
      <c r="B14" s="9" t="s">
        <v>92</v>
      </c>
      <c r="C14" s="9"/>
      <c r="D14" s="9">
        <v>2200</v>
      </c>
      <c r="E14" s="58"/>
      <c r="F14" s="9">
        <v>183</v>
      </c>
      <c r="G14" s="58"/>
    </row>
    <row r="15" spans="1:7" ht="15.75">
      <c r="A15" s="9"/>
      <c r="B15" s="9" t="s">
        <v>77</v>
      </c>
      <c r="C15" s="9"/>
      <c r="D15" s="9">
        <v>600</v>
      </c>
      <c r="E15" s="58"/>
      <c r="F15" s="9">
        <v>300</v>
      </c>
      <c r="G15" s="58"/>
    </row>
    <row r="16" spans="1:7" ht="15.75">
      <c r="A16" s="9"/>
      <c r="B16" s="9" t="s">
        <v>29</v>
      </c>
      <c r="C16" s="9"/>
      <c r="D16" s="9">
        <v>2428.8</v>
      </c>
      <c r="E16" s="58"/>
      <c r="F16" s="9">
        <v>422.8</v>
      </c>
      <c r="G16" s="58"/>
    </row>
    <row r="17" spans="1:7" ht="15.75">
      <c r="A17" s="9"/>
      <c r="B17" s="9" t="s">
        <v>27</v>
      </c>
      <c r="C17" s="9"/>
      <c r="D17" s="9">
        <v>7000</v>
      </c>
      <c r="E17" s="58"/>
      <c r="F17" s="9">
        <v>2670</v>
      </c>
      <c r="G17" s="58"/>
    </row>
    <row r="18" spans="1:7" ht="15.75">
      <c r="A18" s="9"/>
      <c r="B18" s="9" t="s">
        <v>93</v>
      </c>
      <c r="C18" s="9"/>
      <c r="D18" s="9">
        <v>120</v>
      </c>
      <c r="E18" s="9"/>
      <c r="F18" s="9" t="s">
        <v>94</v>
      </c>
      <c r="G18" s="9"/>
    </row>
    <row r="19" spans="1:7" ht="15.75">
      <c r="A19" s="9"/>
      <c r="B19" s="9" t="s">
        <v>17</v>
      </c>
      <c r="C19" s="9"/>
      <c r="D19" s="9">
        <v>300</v>
      </c>
      <c r="E19" s="9"/>
      <c r="F19" s="9">
        <v>15</v>
      </c>
      <c r="G19" s="9"/>
    </row>
    <row r="20" spans="1:7" ht="15.75">
      <c r="A20" s="9"/>
      <c r="B20" s="9" t="s">
        <v>80</v>
      </c>
      <c r="C20" s="9"/>
      <c r="D20" s="9">
        <v>600</v>
      </c>
      <c r="E20" s="9"/>
      <c r="F20" s="9"/>
      <c r="G20" s="9"/>
    </row>
    <row r="21" spans="2:6" ht="15.75">
      <c r="B21" s="59" t="s">
        <v>26</v>
      </c>
      <c r="D21" s="59">
        <v>3000</v>
      </c>
      <c r="F21" s="59">
        <v>3000</v>
      </c>
    </row>
    <row r="22" spans="1:6" ht="15.75">
      <c r="A22" s="11" t="s">
        <v>95</v>
      </c>
      <c r="B22" s="60" t="s">
        <v>96</v>
      </c>
      <c r="C22" s="11"/>
      <c r="D22" s="11"/>
      <c r="E22" s="11"/>
      <c r="F22" s="11"/>
    </row>
  </sheetData>
  <sheetProtection/>
  <mergeCells count="1">
    <mergeCell ref="A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6"/>
  <sheetViews>
    <sheetView zoomScale="70" zoomScaleNormal="70" zoomScalePageLayoutView="0" workbookViewId="0" topLeftCell="A1">
      <selection activeCell="G8" sqref="G8:G27"/>
    </sheetView>
  </sheetViews>
  <sheetFormatPr defaultColWidth="9.140625" defaultRowHeight="15"/>
  <cols>
    <col min="1" max="1" width="25.7109375" style="0" customWidth="1"/>
    <col min="2" max="2" width="32.28125" style="0" customWidth="1"/>
    <col min="3" max="3" width="15.421875" style="0" customWidth="1"/>
    <col min="4" max="4" width="16.421875" style="0" customWidth="1"/>
    <col min="5" max="5" width="14.28125" style="0" customWidth="1"/>
    <col min="6" max="6" width="22.00390625" style="0" customWidth="1"/>
    <col min="7" max="7" width="16.421875" style="0" customWidth="1"/>
  </cols>
  <sheetData>
    <row r="1" spans="1:24" ht="21" customHeight="1">
      <c r="A1" s="3"/>
      <c r="B1" s="3"/>
      <c r="C1" s="3"/>
      <c r="D1" s="3"/>
      <c r="E1" s="64"/>
      <c r="F1" s="201" t="s">
        <v>118</v>
      </c>
      <c r="G1" s="201"/>
      <c r="J1" s="65"/>
      <c r="K1" s="65"/>
      <c r="L1" s="65"/>
      <c r="M1" s="65"/>
      <c r="N1" s="65"/>
      <c r="T1" s="65"/>
      <c r="U1" s="65"/>
      <c r="V1" s="65"/>
      <c r="W1" s="65"/>
      <c r="X1" s="65"/>
    </row>
    <row r="2" spans="1:7" ht="15">
      <c r="A2" s="3"/>
      <c r="B2" s="3"/>
      <c r="C2" s="3"/>
      <c r="D2" s="3"/>
      <c r="E2" s="64"/>
      <c r="F2" s="201"/>
      <c r="G2" s="201"/>
    </row>
    <row r="3" spans="1:7" ht="15">
      <c r="A3" s="3"/>
      <c r="B3" s="3"/>
      <c r="C3" s="3"/>
      <c r="D3" s="3"/>
      <c r="E3" s="66"/>
      <c r="F3" s="66"/>
      <c r="G3" s="3"/>
    </row>
    <row r="4" spans="1:7" ht="15">
      <c r="A4" s="3"/>
      <c r="B4" s="3"/>
      <c r="C4" s="3"/>
      <c r="D4" s="3"/>
      <c r="E4" s="3"/>
      <c r="F4" s="3"/>
      <c r="G4" s="3"/>
    </row>
    <row r="5" spans="1:24" ht="38.25" customHeight="1">
      <c r="A5" s="183" t="s">
        <v>37</v>
      </c>
      <c r="B5" s="184"/>
      <c r="C5" s="184"/>
      <c r="D5" s="184"/>
      <c r="E5" s="184"/>
      <c r="F5" s="184"/>
      <c r="G5" s="184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7" ht="15.75" thickBot="1">
      <c r="A6" s="68"/>
      <c r="B6" s="68"/>
      <c r="C6" s="68"/>
      <c r="D6" s="68"/>
      <c r="E6" s="68"/>
      <c r="F6" s="68"/>
      <c r="G6" s="68"/>
    </row>
    <row r="7" spans="1:7" ht="46.5" customHeight="1">
      <c r="A7" s="69" t="s">
        <v>1</v>
      </c>
      <c r="B7" s="70" t="s">
        <v>2</v>
      </c>
      <c r="C7" s="70" t="s">
        <v>3</v>
      </c>
      <c r="D7" s="70" t="s">
        <v>4</v>
      </c>
      <c r="E7" s="70" t="s">
        <v>5</v>
      </c>
      <c r="F7" s="70" t="s">
        <v>119</v>
      </c>
      <c r="G7" s="71" t="s">
        <v>5</v>
      </c>
    </row>
    <row r="8" spans="1:7" ht="15.75" customHeight="1">
      <c r="A8" s="202" t="s">
        <v>120</v>
      </c>
      <c r="B8" s="72" t="s">
        <v>121</v>
      </c>
      <c r="C8" s="72"/>
      <c r="D8" s="73">
        <f>1680+480</f>
        <v>2160</v>
      </c>
      <c r="E8" s="74"/>
      <c r="F8" s="72">
        <f>420+77+56+61+7+20</f>
        <v>641</v>
      </c>
      <c r="G8" s="75"/>
    </row>
    <row r="9" spans="1:7" ht="15.75">
      <c r="A9" s="203"/>
      <c r="B9" s="72" t="s">
        <v>122</v>
      </c>
      <c r="C9" s="72"/>
      <c r="D9" s="73">
        <f>145000+30000</f>
        <v>175000</v>
      </c>
      <c r="E9" s="74"/>
      <c r="F9" s="72">
        <f>38000+2578+987+2042+12049</f>
        <v>55656</v>
      </c>
      <c r="G9" s="75"/>
    </row>
    <row r="10" spans="1:7" ht="15.75">
      <c r="A10" s="203"/>
      <c r="B10" s="72" t="s">
        <v>123</v>
      </c>
      <c r="C10" s="72"/>
      <c r="D10" s="73">
        <f>5000+10000</f>
        <v>15000</v>
      </c>
      <c r="E10" s="74"/>
      <c r="F10" s="72">
        <f>11500+994+668</f>
        <v>13162</v>
      </c>
      <c r="G10" s="75"/>
    </row>
    <row r="11" spans="1:7" ht="15.75">
      <c r="A11" s="203"/>
      <c r="B11" s="72" t="s">
        <v>124</v>
      </c>
      <c r="C11" s="72"/>
      <c r="D11" s="73">
        <f>36+10</f>
        <v>46</v>
      </c>
      <c r="E11" s="74"/>
      <c r="F11" s="72">
        <f>10+11</f>
        <v>21</v>
      </c>
      <c r="G11" s="75"/>
    </row>
    <row r="12" spans="1:7" ht="16.5" thickBot="1">
      <c r="A12" s="203"/>
      <c r="B12" s="76" t="s">
        <v>125</v>
      </c>
      <c r="C12" s="76"/>
      <c r="D12" s="73">
        <f>1670+305</f>
        <v>1975</v>
      </c>
      <c r="E12" s="77"/>
      <c r="F12" s="76">
        <f>235+114+11+24+41+89</f>
        <v>514</v>
      </c>
      <c r="G12" s="78"/>
    </row>
    <row r="13" spans="1:7" ht="15.75">
      <c r="A13" s="204"/>
      <c r="B13" s="79" t="s">
        <v>126</v>
      </c>
      <c r="C13" s="205"/>
      <c r="D13" s="80">
        <v>945</v>
      </c>
      <c r="E13" s="81"/>
      <c r="F13" s="82">
        <f>26+13</f>
        <v>39</v>
      </c>
      <c r="G13" s="207"/>
    </row>
    <row r="14" spans="1:7" ht="16.5" thickBot="1">
      <c r="A14" s="83"/>
      <c r="B14" s="84" t="s">
        <v>127</v>
      </c>
      <c r="C14" s="206"/>
      <c r="D14" s="85">
        <v>80</v>
      </c>
      <c r="E14" s="86"/>
      <c r="F14" s="87"/>
      <c r="G14" s="208"/>
    </row>
    <row r="15" spans="1:7" ht="15.75">
      <c r="A15" s="88"/>
      <c r="B15" s="89" t="s">
        <v>128</v>
      </c>
      <c r="C15" s="89"/>
      <c r="D15" s="90">
        <v>64700</v>
      </c>
      <c r="E15" s="91"/>
      <c r="F15" s="89">
        <f>1440+1460+2084+1422</f>
        <v>6406</v>
      </c>
      <c r="G15" s="92"/>
    </row>
    <row r="16" spans="1:7" ht="15.75">
      <c r="A16" s="88"/>
      <c r="B16" s="72" t="s">
        <v>129</v>
      </c>
      <c r="C16" s="72"/>
      <c r="D16" s="93">
        <v>272</v>
      </c>
      <c r="E16" s="74"/>
      <c r="F16" s="72"/>
      <c r="G16" s="75"/>
    </row>
    <row r="17" spans="1:7" ht="16.5" thickBot="1">
      <c r="A17" s="88"/>
      <c r="B17" s="76" t="s">
        <v>130</v>
      </c>
      <c r="C17" s="76"/>
      <c r="D17" s="94">
        <f>35120+10230</f>
        <v>45350</v>
      </c>
      <c r="E17" s="77"/>
      <c r="F17" s="76">
        <f>1137+17+1244+450+206</f>
        <v>3054</v>
      </c>
      <c r="G17" s="78"/>
    </row>
    <row r="18" spans="1:7" ht="15.75">
      <c r="A18" s="95"/>
      <c r="B18" s="79" t="s">
        <v>131</v>
      </c>
      <c r="C18" s="192"/>
      <c r="D18" s="80">
        <v>65000</v>
      </c>
      <c r="E18" s="195"/>
      <c r="F18" s="82">
        <f>6830+17500+2333+1852+1428+982+1630</f>
        <v>32555</v>
      </c>
      <c r="G18" s="198"/>
    </row>
    <row r="19" spans="1:7" ht="15.75">
      <c r="A19" s="95"/>
      <c r="B19" s="96" t="s">
        <v>132</v>
      </c>
      <c r="C19" s="193"/>
      <c r="D19" s="97">
        <v>36000</v>
      </c>
      <c r="E19" s="196"/>
      <c r="F19" s="98">
        <f>36000</f>
        <v>36000</v>
      </c>
      <c r="G19" s="199"/>
    </row>
    <row r="20" spans="1:7" ht="16.5" thickBot="1">
      <c r="A20" s="99"/>
      <c r="B20" s="84" t="s">
        <v>133</v>
      </c>
      <c r="C20" s="194"/>
      <c r="D20" s="85">
        <v>27100</v>
      </c>
      <c r="E20" s="197"/>
      <c r="F20" s="87"/>
      <c r="G20" s="200"/>
    </row>
    <row r="21" spans="1:7" ht="15.75">
      <c r="A21" s="95"/>
      <c r="B21" s="79" t="s">
        <v>134</v>
      </c>
      <c r="C21" s="192"/>
      <c r="D21" s="80">
        <v>12300</v>
      </c>
      <c r="E21" s="211"/>
      <c r="F21" s="82"/>
      <c r="G21" s="198"/>
    </row>
    <row r="22" spans="1:7" ht="16.5" thickBot="1">
      <c r="A22" s="99"/>
      <c r="B22" s="84" t="s">
        <v>135</v>
      </c>
      <c r="C22" s="194"/>
      <c r="D22" s="100">
        <f>38336.4+7948.8</f>
        <v>46285.200000000004</v>
      </c>
      <c r="E22" s="212"/>
      <c r="F22" s="87">
        <f>5464.8+2495.04+585.12+2553.28+894.24+309.82</f>
        <v>12302.300000000001</v>
      </c>
      <c r="G22" s="200"/>
    </row>
    <row r="23" spans="1:7" ht="15.75">
      <c r="A23" s="101"/>
      <c r="B23" s="89" t="s">
        <v>136</v>
      </c>
      <c r="C23" s="89"/>
      <c r="D23" s="90">
        <v>114000</v>
      </c>
      <c r="E23" s="91"/>
      <c r="F23" s="89">
        <f>9000+2229+742+1944+1630+1196+4684</f>
        <v>21425</v>
      </c>
      <c r="G23" s="92"/>
    </row>
    <row r="24" spans="1:7" ht="15.75">
      <c r="A24" s="101"/>
      <c r="B24" s="72" t="s">
        <v>137</v>
      </c>
      <c r="C24" s="72"/>
      <c r="D24" s="93">
        <f>22930+5410</f>
        <v>28340</v>
      </c>
      <c r="E24" s="74"/>
      <c r="F24" s="72">
        <f>4050+1173+217+594+296+307</f>
        <v>6637</v>
      </c>
      <c r="G24" s="75"/>
    </row>
    <row r="25" spans="1:7" ht="16.5" thickBot="1">
      <c r="A25" s="101"/>
      <c r="B25" s="76" t="s">
        <v>138</v>
      </c>
      <c r="C25" s="76"/>
      <c r="D25" s="94">
        <v>1300</v>
      </c>
      <c r="E25" s="77"/>
      <c r="F25" s="76"/>
      <c r="G25" s="78"/>
    </row>
    <row r="26" spans="1:7" ht="15.75">
      <c r="A26" s="99"/>
      <c r="B26" s="79" t="s">
        <v>139</v>
      </c>
      <c r="C26" s="192"/>
      <c r="D26" s="80">
        <f>5240+4260+1020</f>
        <v>10520</v>
      </c>
      <c r="E26" s="211"/>
      <c r="F26" s="82">
        <f>570+3260+1307+631+1085+213+258</f>
        <v>7324</v>
      </c>
      <c r="G26" s="198"/>
    </row>
    <row r="27" spans="1:7" ht="16.5" thickBot="1">
      <c r="A27" s="102"/>
      <c r="B27" s="84" t="s">
        <v>140</v>
      </c>
      <c r="C27" s="194"/>
      <c r="D27" s="86">
        <v>17320</v>
      </c>
      <c r="E27" s="212"/>
      <c r="F27" s="87">
        <f>141</f>
        <v>141</v>
      </c>
      <c r="G27" s="200"/>
    </row>
    <row r="28" spans="1:7" ht="15.75">
      <c r="A28" s="40"/>
      <c r="B28" s="103"/>
      <c r="C28" s="103"/>
      <c r="D28" s="104">
        <f>SUM(D8:D27)</f>
        <v>663693.2</v>
      </c>
      <c r="E28" s="103"/>
      <c r="F28" s="103"/>
      <c r="G28" s="103"/>
    </row>
    <row r="29" spans="1:7" ht="15">
      <c r="A29" s="3"/>
      <c r="B29" s="3"/>
      <c r="C29" s="3"/>
      <c r="D29" s="105"/>
      <c r="E29" s="3"/>
      <c r="F29" s="3"/>
      <c r="G29" s="3"/>
    </row>
    <row r="30" spans="1:7" ht="15.75">
      <c r="A30" s="209" t="s">
        <v>141</v>
      </c>
      <c r="B30" s="209"/>
      <c r="C30" s="11"/>
      <c r="D30" s="106" t="s">
        <v>142</v>
      </c>
      <c r="E30" s="106"/>
      <c r="F30" s="106"/>
      <c r="G30" s="3"/>
    </row>
    <row r="31" spans="1:7" ht="15">
      <c r="A31" s="210" t="s">
        <v>143</v>
      </c>
      <c r="B31" s="210"/>
      <c r="C31" s="107"/>
      <c r="D31" s="107" t="s">
        <v>144</v>
      </c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5" ht="15">
      <c r="A35" s="4" t="s">
        <v>145</v>
      </c>
    </row>
    <row r="36" ht="15">
      <c r="A36" s="4" t="s">
        <v>146</v>
      </c>
    </row>
  </sheetData>
  <sheetProtection/>
  <mergeCells count="16">
    <mergeCell ref="A30:B30"/>
    <mergeCell ref="A31:B31"/>
    <mergeCell ref="C21:C22"/>
    <mergeCell ref="E21:E22"/>
    <mergeCell ref="G21:G22"/>
    <mergeCell ref="C26:C27"/>
    <mergeCell ref="E26:E27"/>
    <mergeCell ref="G26:G27"/>
    <mergeCell ref="C18:C20"/>
    <mergeCell ref="E18:E20"/>
    <mergeCell ref="G18:G20"/>
    <mergeCell ref="F1:G2"/>
    <mergeCell ref="A5:G5"/>
    <mergeCell ref="A8:A13"/>
    <mergeCell ref="C13:C14"/>
    <mergeCell ref="G13:G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="80" zoomScaleNormal="80" zoomScalePageLayoutView="0" workbookViewId="0" topLeftCell="A1">
      <selection activeCell="G8" sqref="G8:G20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8.421875" style="0" customWidth="1"/>
    <col min="4" max="4" width="17.57421875" style="0" customWidth="1"/>
    <col min="5" max="5" width="20.00390625" style="0" customWidth="1"/>
    <col min="6" max="6" width="14.8515625" style="0" customWidth="1"/>
    <col min="7" max="7" width="14.00390625" style="0" customWidth="1"/>
  </cols>
  <sheetData>
    <row r="1" spans="6:7" ht="1.5" customHeight="1">
      <c r="F1" s="213" t="s">
        <v>72</v>
      </c>
      <c r="G1" s="213"/>
    </row>
    <row r="2" spans="6:7" ht="46.5" customHeight="1">
      <c r="F2" s="213"/>
      <c r="G2" s="213"/>
    </row>
    <row r="3" spans="6:7" ht="13.5" customHeight="1">
      <c r="F3" s="48"/>
      <c r="G3" s="48"/>
    </row>
    <row r="4" spans="1:7" ht="15">
      <c r="A4" s="214" t="s">
        <v>73</v>
      </c>
      <c r="B4" s="214"/>
      <c r="C4" s="214"/>
      <c r="D4" s="214"/>
      <c r="E4" s="214"/>
      <c r="F4" s="214"/>
      <c r="G4" s="214"/>
    </row>
    <row r="5" spans="1:7" ht="15">
      <c r="A5" s="214"/>
      <c r="B5" s="214"/>
      <c r="C5" s="214"/>
      <c r="D5" s="214"/>
      <c r="E5" s="214"/>
      <c r="F5" s="214"/>
      <c r="G5" s="214"/>
    </row>
    <row r="6" spans="1:7" ht="7.5" customHeight="1">
      <c r="A6" s="49"/>
      <c r="B6" s="49"/>
      <c r="C6" s="49"/>
      <c r="D6" s="49"/>
      <c r="E6" s="49"/>
      <c r="F6" s="49"/>
      <c r="G6" s="49"/>
    </row>
    <row r="7" spans="1:7" ht="69.75" customHeight="1">
      <c r="A7" s="50" t="s">
        <v>1</v>
      </c>
      <c r="B7" s="50" t="s">
        <v>2</v>
      </c>
      <c r="C7" s="50" t="s">
        <v>3</v>
      </c>
      <c r="D7" s="50" t="s">
        <v>4</v>
      </c>
      <c r="E7" s="50" t="s">
        <v>5</v>
      </c>
      <c r="F7" s="50" t="s">
        <v>63</v>
      </c>
      <c r="G7" s="50" t="s">
        <v>5</v>
      </c>
    </row>
    <row r="8" spans="1:7" ht="13.5" customHeight="1">
      <c r="A8" s="215" t="s">
        <v>74</v>
      </c>
      <c r="B8" s="51" t="s">
        <v>75</v>
      </c>
      <c r="C8" s="51"/>
      <c r="D8" s="51"/>
      <c r="E8" s="51"/>
      <c r="F8" s="51">
        <v>1624</v>
      </c>
      <c r="G8" s="51"/>
    </row>
    <row r="9" spans="1:7" ht="15">
      <c r="A9" s="216"/>
      <c r="B9" s="51" t="s">
        <v>76</v>
      </c>
      <c r="C9" s="51"/>
      <c r="D9" s="51">
        <v>5000</v>
      </c>
      <c r="E9" s="51"/>
      <c r="F9" s="51">
        <v>0</v>
      </c>
      <c r="G9" s="51"/>
    </row>
    <row r="10" spans="1:7" ht="15">
      <c r="A10" s="216"/>
      <c r="B10" s="51" t="s">
        <v>27</v>
      </c>
      <c r="C10" s="51"/>
      <c r="D10" s="51">
        <v>5000</v>
      </c>
      <c r="E10" s="51"/>
      <c r="F10" s="51">
        <v>1226</v>
      </c>
      <c r="G10" s="51"/>
    </row>
    <row r="11" spans="1:7" ht="15">
      <c r="A11" s="216"/>
      <c r="B11" s="51" t="s">
        <v>77</v>
      </c>
      <c r="C11" s="51"/>
      <c r="D11" s="51">
        <v>240</v>
      </c>
      <c r="E11" s="51"/>
      <c r="F11" s="51">
        <v>0</v>
      </c>
      <c r="G11" s="51"/>
    </row>
    <row r="12" spans="1:7" ht="15">
      <c r="A12" s="216"/>
      <c r="B12" s="51" t="s">
        <v>67</v>
      </c>
      <c r="C12" s="51"/>
      <c r="D12" s="51">
        <v>63000</v>
      </c>
      <c r="E12" s="51"/>
      <c r="F12" s="51">
        <v>28901</v>
      </c>
      <c r="G12" s="51"/>
    </row>
    <row r="13" spans="1:7" ht="15">
      <c r="A13" s="216"/>
      <c r="B13" s="51" t="s">
        <v>66</v>
      </c>
      <c r="C13" s="51"/>
      <c r="D13" s="51">
        <v>5000</v>
      </c>
      <c r="E13" s="51"/>
      <c r="F13" s="51">
        <v>1218</v>
      </c>
      <c r="G13" s="51"/>
    </row>
    <row r="14" spans="1:7" ht="15">
      <c r="A14" s="216"/>
      <c r="B14" s="51" t="s">
        <v>78</v>
      </c>
      <c r="C14" s="51"/>
      <c r="D14" s="51">
        <v>11610</v>
      </c>
      <c r="E14" s="51"/>
      <c r="F14" s="51">
        <v>1276</v>
      </c>
      <c r="G14" s="51"/>
    </row>
    <row r="15" spans="1:7" ht="15">
      <c r="A15" s="216"/>
      <c r="B15" s="51" t="s">
        <v>23</v>
      </c>
      <c r="C15" s="51"/>
      <c r="D15" s="51">
        <v>347</v>
      </c>
      <c r="E15" s="51"/>
      <c r="F15" s="51">
        <f>-F16323</f>
        <v>0</v>
      </c>
      <c r="G15" s="51"/>
    </row>
    <row r="16" spans="1:7" ht="15">
      <c r="A16" s="216"/>
      <c r="B16" s="51" t="s">
        <v>22</v>
      </c>
      <c r="C16" s="51"/>
      <c r="D16" s="51">
        <v>1860</v>
      </c>
      <c r="E16" s="51"/>
      <c r="F16" s="51">
        <v>274</v>
      </c>
      <c r="G16" s="51"/>
    </row>
    <row r="17" spans="1:7" ht="15">
      <c r="A17" s="216"/>
      <c r="B17" s="51" t="s">
        <v>17</v>
      </c>
      <c r="C17" s="51"/>
      <c r="D17" s="51">
        <v>1200</v>
      </c>
      <c r="E17" s="51"/>
      <c r="F17" s="51">
        <v>295</v>
      </c>
      <c r="G17" s="51"/>
    </row>
    <row r="18" spans="1:7" ht="15">
      <c r="A18" s="216"/>
      <c r="B18" s="51" t="s">
        <v>33</v>
      </c>
      <c r="C18" s="51"/>
      <c r="D18" s="51">
        <v>8720</v>
      </c>
      <c r="E18" s="51"/>
      <c r="F18" s="51">
        <v>0</v>
      </c>
      <c r="G18" s="51"/>
    </row>
    <row r="19" spans="1:7" ht="15">
      <c r="A19" s="216"/>
      <c r="B19" s="51" t="s">
        <v>34</v>
      </c>
      <c r="C19" s="51"/>
      <c r="D19" s="51">
        <v>2890</v>
      </c>
      <c r="E19" s="51"/>
      <c r="F19" s="51">
        <v>916</v>
      </c>
      <c r="G19" s="51"/>
    </row>
    <row r="20" spans="1:7" ht="15">
      <c r="A20" s="216"/>
      <c r="B20" s="51" t="s">
        <v>79</v>
      </c>
      <c r="C20" s="51"/>
      <c r="D20" s="51">
        <v>1663</v>
      </c>
      <c r="E20" s="51"/>
      <c r="F20" s="51">
        <v>0</v>
      </c>
      <c r="G20" s="51"/>
    </row>
    <row r="21" spans="1:7" ht="30">
      <c r="A21" s="216"/>
      <c r="B21" s="52" t="s">
        <v>80</v>
      </c>
      <c r="C21" s="51"/>
      <c r="D21" s="51">
        <v>1500</v>
      </c>
      <c r="E21" s="51"/>
      <c r="F21" s="51">
        <v>0</v>
      </c>
      <c r="G21" s="51"/>
    </row>
    <row r="22" spans="1:7" ht="15">
      <c r="A22" s="216"/>
      <c r="B22" s="51" t="s">
        <v>69</v>
      </c>
      <c r="C22" s="51"/>
      <c r="D22" s="51">
        <v>10170</v>
      </c>
      <c r="E22" s="51"/>
      <c r="F22" s="51">
        <v>1278</v>
      </c>
      <c r="G22" s="51"/>
    </row>
    <row r="23" spans="1:7" ht="15">
      <c r="A23" s="216"/>
      <c r="B23" s="51" t="s">
        <v>81</v>
      </c>
      <c r="C23" s="51"/>
      <c r="D23" s="51">
        <v>25944</v>
      </c>
      <c r="E23" s="51"/>
      <c r="F23" s="51">
        <v>3781.2</v>
      </c>
      <c r="G23" s="51"/>
    </row>
    <row r="24" spans="1:7" ht="15">
      <c r="A24" s="53"/>
      <c r="B24" s="51" t="s">
        <v>82</v>
      </c>
      <c r="C24" s="51"/>
      <c r="D24" s="51">
        <v>40</v>
      </c>
      <c r="E24" s="51"/>
      <c r="F24" s="51">
        <v>40</v>
      </c>
      <c r="G24" s="51"/>
    </row>
    <row r="25" spans="1:7" ht="15">
      <c r="A25" s="54"/>
      <c r="B25" s="51" t="s">
        <v>83</v>
      </c>
      <c r="C25" s="51"/>
      <c r="D25" s="51">
        <v>60</v>
      </c>
      <c r="E25" s="51"/>
      <c r="F25" s="51">
        <v>56</v>
      </c>
      <c r="G25" s="51"/>
    </row>
    <row r="26" spans="1:6" ht="15">
      <c r="A26" s="217" t="s">
        <v>84</v>
      </c>
      <c r="B26" s="217"/>
      <c r="E26" s="217" t="s">
        <v>85</v>
      </c>
      <c r="F26" s="218"/>
    </row>
    <row r="27" ht="15">
      <c r="A27" s="55" t="s">
        <v>86</v>
      </c>
    </row>
    <row r="28" spans="3:4" ht="15">
      <c r="C28" s="56"/>
      <c r="D28" s="56"/>
    </row>
  </sheetData>
  <sheetProtection/>
  <mergeCells count="5">
    <mergeCell ref="F1:G2"/>
    <mergeCell ref="A4:G5"/>
    <mergeCell ref="A8:A23"/>
    <mergeCell ref="A26:B26"/>
    <mergeCell ref="E26:F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="70" zoomScaleNormal="70" zoomScalePageLayoutView="0" workbookViewId="0" topLeftCell="A1">
      <selection activeCell="G7" sqref="G7:G21"/>
    </sheetView>
  </sheetViews>
  <sheetFormatPr defaultColWidth="9.140625" defaultRowHeight="15"/>
  <cols>
    <col min="1" max="1" width="26.7109375" style="0" customWidth="1"/>
    <col min="2" max="2" width="31.57421875" style="0" customWidth="1"/>
    <col min="3" max="3" width="18.140625" style="0" customWidth="1"/>
    <col min="4" max="4" width="16.7109375" style="0" customWidth="1"/>
    <col min="5" max="5" width="12.57421875" style="0" customWidth="1"/>
    <col min="6" max="6" width="30.57421875" style="0" customWidth="1"/>
    <col min="7" max="7" width="15.8515625" style="0" customWidth="1"/>
    <col min="8" max="8" width="18.8515625" style="0" customWidth="1"/>
  </cols>
  <sheetData>
    <row r="1" ht="68.25" customHeight="1">
      <c r="F1" s="5" t="s">
        <v>0</v>
      </c>
    </row>
    <row r="2" ht="25.5" customHeight="1"/>
    <row r="3" ht="23.25" customHeight="1"/>
    <row r="4" spans="1:8" ht="35.25" customHeight="1">
      <c r="A4" s="219" t="s">
        <v>212</v>
      </c>
      <c r="B4" s="220"/>
      <c r="C4" s="220"/>
      <c r="D4" s="220"/>
      <c r="E4" s="220"/>
      <c r="F4" s="220"/>
      <c r="G4" s="220"/>
      <c r="H4" s="5"/>
    </row>
    <row r="5" spans="1:7" ht="30" customHeight="1">
      <c r="A5" s="156"/>
      <c r="B5" s="156"/>
      <c r="C5" s="156"/>
      <c r="D5" s="156"/>
      <c r="E5" s="156"/>
      <c r="F5" s="156"/>
      <c r="G5" s="156"/>
    </row>
    <row r="6" spans="1:7" ht="48.75" customHeight="1">
      <c r="A6" s="157" t="s">
        <v>1</v>
      </c>
      <c r="B6" s="157" t="s">
        <v>2</v>
      </c>
      <c r="C6" s="158" t="s">
        <v>3</v>
      </c>
      <c r="D6" s="158" t="s">
        <v>4</v>
      </c>
      <c r="E6" s="158" t="s">
        <v>5</v>
      </c>
      <c r="F6" s="158" t="s">
        <v>63</v>
      </c>
      <c r="G6" s="158" t="s">
        <v>5</v>
      </c>
    </row>
    <row r="7" spans="1:7" ht="19.5" customHeight="1">
      <c r="A7" s="159" t="s">
        <v>213</v>
      </c>
      <c r="B7" s="159" t="s">
        <v>30</v>
      </c>
      <c r="C7" s="159"/>
      <c r="D7" s="159">
        <v>2400</v>
      </c>
      <c r="E7" s="159"/>
      <c r="F7" s="159">
        <v>110</v>
      </c>
      <c r="G7" s="159"/>
    </row>
    <row r="8" spans="1:7" ht="20.25" customHeight="1">
      <c r="A8" s="159"/>
      <c r="B8" s="159" t="s">
        <v>69</v>
      </c>
      <c r="C8" s="159"/>
      <c r="D8" s="159">
        <v>1780</v>
      </c>
      <c r="E8" s="159"/>
      <c r="F8" s="159">
        <v>70</v>
      </c>
      <c r="G8" s="159"/>
    </row>
    <row r="9" spans="1:7" ht="20.25" customHeight="1">
      <c r="A9" s="159"/>
      <c r="B9" s="159" t="s">
        <v>92</v>
      </c>
      <c r="C9" s="159"/>
      <c r="D9" s="159">
        <v>1480</v>
      </c>
      <c r="E9" s="159"/>
      <c r="F9" s="159">
        <v>0</v>
      </c>
      <c r="G9" s="159"/>
    </row>
    <row r="10" spans="1:7" ht="20.25" customHeight="1">
      <c r="A10" s="159"/>
      <c r="B10" s="159" t="s">
        <v>214</v>
      </c>
      <c r="C10" s="159"/>
      <c r="D10" s="159">
        <v>900</v>
      </c>
      <c r="E10" s="159"/>
      <c r="F10" s="159">
        <v>130</v>
      </c>
      <c r="G10" s="159"/>
    </row>
    <row r="11" spans="1:7" ht="20.25" customHeight="1">
      <c r="A11" s="159"/>
      <c r="B11" s="159" t="s">
        <v>79</v>
      </c>
      <c r="C11" s="159"/>
      <c r="D11" s="159">
        <v>206</v>
      </c>
      <c r="E11" s="159"/>
      <c r="F11" s="159">
        <v>0</v>
      </c>
      <c r="G11" s="159"/>
    </row>
    <row r="12" spans="1:7" ht="20.25" customHeight="1">
      <c r="A12" s="159"/>
      <c r="B12" s="159" t="s">
        <v>76</v>
      </c>
      <c r="C12" s="159"/>
      <c r="D12" s="159">
        <v>700</v>
      </c>
      <c r="E12" s="159"/>
      <c r="F12" s="159">
        <v>0</v>
      </c>
      <c r="G12" s="159"/>
    </row>
    <row r="13" spans="1:7" ht="20.25" customHeight="1">
      <c r="A13" s="159"/>
      <c r="B13" s="159" t="s">
        <v>27</v>
      </c>
      <c r="C13" s="159"/>
      <c r="D13" s="159">
        <v>200</v>
      </c>
      <c r="E13" s="159"/>
      <c r="F13" s="159">
        <v>0</v>
      </c>
      <c r="G13" s="159"/>
    </row>
    <row r="14" spans="1:7" ht="20.25" customHeight="1">
      <c r="A14" s="159"/>
      <c r="B14" s="159" t="s">
        <v>31</v>
      </c>
      <c r="C14" s="159"/>
      <c r="D14" s="159">
        <v>5500</v>
      </c>
      <c r="E14" s="159"/>
      <c r="F14" s="159">
        <v>0</v>
      </c>
      <c r="G14" s="159"/>
    </row>
    <row r="15" spans="1:7" ht="20.25" customHeight="1">
      <c r="A15" s="159"/>
      <c r="B15" s="159" t="s">
        <v>215</v>
      </c>
      <c r="C15" s="159"/>
      <c r="D15" s="159">
        <v>500</v>
      </c>
      <c r="E15" s="159"/>
      <c r="F15" s="159">
        <v>300</v>
      </c>
      <c r="G15" s="159"/>
    </row>
    <row r="16" spans="1:7" ht="20.25" customHeight="1">
      <c r="A16" s="159"/>
      <c r="B16" s="159" t="s">
        <v>216</v>
      </c>
      <c r="C16" s="159"/>
      <c r="D16" s="159">
        <v>400</v>
      </c>
      <c r="E16" s="159"/>
      <c r="F16" s="159">
        <v>0</v>
      </c>
      <c r="G16" s="159"/>
    </row>
    <row r="17" spans="1:7" ht="18.75">
      <c r="A17" s="159"/>
      <c r="B17" s="159" t="s">
        <v>29</v>
      </c>
      <c r="C17" s="159"/>
      <c r="D17" s="159">
        <v>1987.2</v>
      </c>
      <c r="E17" s="159"/>
      <c r="F17" s="159">
        <v>463.68</v>
      </c>
      <c r="G17" s="159"/>
    </row>
    <row r="18" spans="1:7" ht="18.75">
      <c r="A18" s="159"/>
      <c r="B18" s="159" t="s">
        <v>217</v>
      </c>
      <c r="C18" s="159"/>
      <c r="D18" s="159">
        <v>60</v>
      </c>
      <c r="E18" s="159"/>
      <c r="F18" s="159">
        <v>40</v>
      </c>
      <c r="G18" s="159"/>
    </row>
    <row r="19" spans="1:7" ht="18.75">
      <c r="A19" s="159"/>
      <c r="B19" s="159" t="s">
        <v>66</v>
      </c>
      <c r="C19" s="159"/>
      <c r="D19" s="159">
        <v>2000</v>
      </c>
      <c r="E19" s="159"/>
      <c r="F19" s="159">
        <v>0</v>
      </c>
      <c r="G19" s="159"/>
    </row>
    <row r="20" spans="1:7" ht="18.75">
      <c r="A20" s="159"/>
      <c r="B20" s="159" t="s">
        <v>218</v>
      </c>
      <c r="C20" s="159"/>
      <c r="D20" s="159">
        <v>77</v>
      </c>
      <c r="E20" s="159"/>
      <c r="F20" s="159">
        <v>0</v>
      </c>
      <c r="G20" s="159"/>
    </row>
    <row r="21" spans="1:7" ht="18.75">
      <c r="A21" s="159"/>
      <c r="B21" s="159" t="s">
        <v>20</v>
      </c>
      <c r="C21" s="159"/>
      <c r="D21" s="159">
        <v>0</v>
      </c>
      <c r="E21" s="159"/>
      <c r="F21" s="159">
        <v>0</v>
      </c>
      <c r="G21" s="159"/>
    </row>
    <row r="22" spans="1:7" ht="18.75">
      <c r="A22" s="160"/>
      <c r="B22" s="160"/>
      <c r="C22" s="160"/>
      <c r="D22" s="160"/>
      <c r="E22" s="160"/>
      <c r="F22" s="160"/>
      <c r="G22" s="160"/>
    </row>
    <row r="23" spans="1:7" ht="18.75">
      <c r="A23" s="161" t="s">
        <v>219</v>
      </c>
      <c r="B23" s="161"/>
      <c r="C23" s="161"/>
      <c r="D23" s="161"/>
      <c r="E23" s="161"/>
      <c r="F23" s="161"/>
      <c r="G23" s="160"/>
    </row>
    <row r="24" spans="1:7" ht="18.75">
      <c r="A24" s="160"/>
      <c r="B24" s="160"/>
      <c r="C24" s="160"/>
      <c r="D24" s="160"/>
      <c r="E24" s="160"/>
      <c r="F24" s="160"/>
      <c r="G24" s="160"/>
    </row>
    <row r="25" spans="1:7" ht="18.75">
      <c r="A25" s="160"/>
      <c r="B25" s="160"/>
      <c r="C25" s="160"/>
      <c r="D25" s="160"/>
      <c r="E25" s="160"/>
      <c r="F25" s="160"/>
      <c r="G25" s="160"/>
    </row>
    <row r="38" ht="21">
      <c r="D38" s="162"/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2016-08-29T06:06:55Z</dcterms:modified>
  <cp:category/>
  <cp:version/>
  <cp:contentType/>
  <cp:contentStatus/>
</cp:coreProperties>
</file>